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2" windowWidth="20736" windowHeight="9048"/>
  </bookViews>
  <sheets>
    <sheet name="short" sheetId="6" r:id="rId1"/>
    <sheet name="full" sheetId="1" r:id="rId2"/>
  </sheets>
  <calcPr calcId="145621"/>
</workbook>
</file>

<file path=xl/calcChain.xml><?xml version="1.0" encoding="utf-8"?>
<calcChain xmlns="http://schemas.openxmlformats.org/spreadsheetml/2006/main">
  <c r="B3" i="1" l="1"/>
  <c r="B2" i="1"/>
  <c r="N127" i="6"/>
  <c r="L127" i="6"/>
  <c r="M127" i="6" s="1"/>
  <c r="O127" i="6" s="1"/>
  <c r="S127" i="6" s="1"/>
  <c r="N126" i="6"/>
  <c r="L126" i="6"/>
  <c r="M126" i="6" s="1"/>
  <c r="O126" i="6" s="1"/>
  <c r="S126" i="6" s="1"/>
  <c r="N125" i="6"/>
  <c r="L125" i="6"/>
  <c r="M125" i="6" s="1"/>
  <c r="O125" i="6" s="1"/>
  <c r="S125" i="6" s="1"/>
  <c r="P125" i="6" s="1"/>
  <c r="N124" i="6"/>
  <c r="L124" i="6"/>
  <c r="M124" i="6" s="1"/>
  <c r="O124" i="6" s="1"/>
  <c r="S124" i="6" s="1"/>
  <c r="T124" i="6" s="1"/>
  <c r="N123" i="6"/>
  <c r="L123" i="6"/>
  <c r="M123" i="6" s="1"/>
  <c r="O123" i="6" s="1"/>
  <c r="S123" i="6" s="1"/>
  <c r="Z122" i="6"/>
  <c r="T122" i="6"/>
  <c r="Z120" i="6"/>
  <c r="T120" i="6"/>
  <c r="N120" i="6"/>
  <c r="N119" i="6"/>
  <c r="L119" i="6"/>
  <c r="M119" i="6" s="1"/>
  <c r="O119" i="6" s="1"/>
  <c r="S119" i="6" s="1"/>
  <c r="N118" i="6"/>
  <c r="L118" i="6"/>
  <c r="M118" i="6" s="1"/>
  <c r="O118" i="6" s="1"/>
  <c r="S118" i="6" s="1"/>
  <c r="N117" i="6"/>
  <c r="L117" i="6"/>
  <c r="M117" i="6" s="1"/>
  <c r="O117" i="6" s="1"/>
  <c r="S117" i="6" s="1"/>
  <c r="T117" i="6" s="1"/>
  <c r="N116" i="6"/>
  <c r="L116" i="6"/>
  <c r="M116" i="6" s="1"/>
  <c r="O116" i="6" s="1"/>
  <c r="S116" i="6" s="1"/>
  <c r="T116" i="6" s="1"/>
  <c r="Z115" i="6"/>
  <c r="T115" i="6"/>
  <c r="N114" i="6"/>
  <c r="N113" i="6"/>
  <c r="L113" i="6"/>
  <c r="M113" i="6" s="1"/>
  <c r="O113" i="6" s="1"/>
  <c r="S113" i="6" s="1"/>
  <c r="P113" i="6" s="1"/>
  <c r="N112" i="6"/>
  <c r="L112" i="6"/>
  <c r="M112" i="6" s="1"/>
  <c r="O112" i="6" s="1"/>
  <c r="S112" i="6" s="1"/>
  <c r="P112" i="6" s="1"/>
  <c r="N111" i="6"/>
  <c r="L111" i="6"/>
  <c r="M111" i="6" s="1"/>
  <c r="O111" i="6" s="1"/>
  <c r="S111" i="6" s="1"/>
  <c r="P111" i="6" s="1"/>
  <c r="N110" i="6"/>
  <c r="L110" i="6"/>
  <c r="M110" i="6" s="1"/>
  <c r="O110" i="6" s="1"/>
  <c r="S110" i="6" s="1"/>
  <c r="P110" i="6" s="1"/>
  <c r="L109" i="6"/>
  <c r="M109" i="6" s="1"/>
  <c r="O109" i="6" s="1"/>
  <c r="S109" i="6" s="1"/>
  <c r="Z108" i="6"/>
  <c r="T108" i="6"/>
  <c r="N108" i="6"/>
  <c r="N107" i="6"/>
  <c r="N106" i="6"/>
  <c r="L106" i="6"/>
  <c r="M106" i="6" s="1"/>
  <c r="O106" i="6" s="1"/>
  <c r="S106" i="6" s="1"/>
  <c r="N105" i="6"/>
  <c r="L105" i="6"/>
  <c r="M105" i="6" s="1"/>
  <c r="O105" i="6" s="1"/>
  <c r="S105" i="6" s="1"/>
  <c r="N104" i="6"/>
  <c r="L104" i="6"/>
  <c r="M104" i="6" s="1"/>
  <c r="O104" i="6" s="1"/>
  <c r="S104" i="6" s="1"/>
  <c r="L103" i="6"/>
  <c r="M103" i="6" s="1"/>
  <c r="O103" i="6" s="1"/>
  <c r="S103" i="6" s="1"/>
  <c r="N102" i="6"/>
  <c r="L102" i="6"/>
  <c r="M102" i="6" s="1"/>
  <c r="O102" i="6" s="1"/>
  <c r="S102" i="6" s="1"/>
  <c r="Z102" i="6" s="1"/>
  <c r="N101" i="6"/>
  <c r="L101" i="6"/>
  <c r="M101" i="6" s="1"/>
  <c r="O101" i="6" s="1"/>
  <c r="S101" i="6" s="1"/>
  <c r="T101" i="6" s="1"/>
  <c r="Z100" i="6"/>
  <c r="T100" i="6"/>
  <c r="N100" i="6"/>
  <c r="Z98" i="6"/>
  <c r="T98" i="6"/>
  <c r="L97" i="6"/>
  <c r="M97" i="6" s="1"/>
  <c r="O97" i="6" s="1"/>
  <c r="S97" i="6" s="1"/>
  <c r="N96" i="6"/>
  <c r="L96" i="6"/>
  <c r="M96" i="6" s="1"/>
  <c r="O96" i="6" s="1"/>
  <c r="S96" i="6" s="1"/>
  <c r="N95" i="6"/>
  <c r="L95" i="6"/>
  <c r="M95" i="6" s="1"/>
  <c r="O95" i="6" s="1"/>
  <c r="S95" i="6" s="1"/>
  <c r="N94" i="6"/>
  <c r="L94" i="6"/>
  <c r="M94" i="6" s="1"/>
  <c r="O94" i="6" s="1"/>
  <c r="S94" i="6" s="1"/>
  <c r="Z93" i="6"/>
  <c r="T93" i="6"/>
  <c r="N93" i="6"/>
  <c r="Z91" i="6"/>
  <c r="T91" i="6"/>
  <c r="N90" i="6"/>
  <c r="L90" i="6"/>
  <c r="M90" i="6" s="1"/>
  <c r="O90" i="6" s="1"/>
  <c r="S90" i="6" s="1"/>
  <c r="N89" i="6"/>
  <c r="L89" i="6"/>
  <c r="M89" i="6" s="1"/>
  <c r="O89" i="6" s="1"/>
  <c r="S89" i="6" s="1"/>
  <c r="N88" i="6"/>
  <c r="L88" i="6"/>
  <c r="M88" i="6" s="1"/>
  <c r="O88" i="6" s="1"/>
  <c r="S88" i="6" s="1"/>
  <c r="N87" i="6"/>
  <c r="L87" i="6"/>
  <c r="M87" i="6" s="1"/>
  <c r="O87" i="6" s="1"/>
  <c r="S87" i="6" s="1"/>
  <c r="Z86" i="6"/>
  <c r="T86" i="6"/>
  <c r="N86" i="6"/>
  <c r="S84" i="6"/>
  <c r="Z84" i="6" s="1"/>
  <c r="N84" i="6"/>
  <c r="L84" i="6"/>
  <c r="M84" i="6" s="1"/>
  <c r="O84" i="6" s="1"/>
  <c r="F84" i="6"/>
  <c r="N83" i="6"/>
  <c r="L83" i="6"/>
  <c r="M83" i="6" s="1"/>
  <c r="O83" i="6" s="1"/>
  <c r="S83" i="6" s="1"/>
  <c r="N82" i="6"/>
  <c r="L82" i="6"/>
  <c r="M82" i="6" s="1"/>
  <c r="O82" i="6" s="1"/>
  <c r="S82" i="6" s="1"/>
  <c r="N81" i="6"/>
  <c r="L81" i="6"/>
  <c r="M81" i="6" s="1"/>
  <c r="O81" i="6" s="1"/>
  <c r="S81" i="6" s="1"/>
  <c r="N80" i="6"/>
  <c r="L80" i="6"/>
  <c r="M80" i="6" s="1"/>
  <c r="O80" i="6" s="1"/>
  <c r="S80" i="6" s="1"/>
  <c r="N79" i="6"/>
  <c r="M79" i="6"/>
  <c r="O79" i="6" s="1"/>
  <c r="S79" i="6" s="1"/>
  <c r="L79" i="6"/>
  <c r="Z78" i="6"/>
  <c r="T78" i="6"/>
  <c r="N77" i="6"/>
  <c r="Z76" i="6"/>
  <c r="T76" i="6"/>
  <c r="N76" i="6"/>
  <c r="N75" i="6"/>
  <c r="L75" i="6"/>
  <c r="M75" i="6" s="1"/>
  <c r="O75" i="6" s="1"/>
  <c r="S75" i="6" s="1"/>
  <c r="F75" i="6"/>
  <c r="N74" i="6"/>
  <c r="L74" i="6"/>
  <c r="M74" i="6" s="1"/>
  <c r="O74" i="6" s="1"/>
  <c r="S74" i="6" s="1"/>
  <c r="T74" i="6" s="1"/>
  <c r="N73" i="6"/>
  <c r="L73" i="6"/>
  <c r="M73" i="6" s="1"/>
  <c r="O73" i="6" s="1"/>
  <c r="S73" i="6" s="1"/>
  <c r="T73" i="6" s="1"/>
  <c r="L72" i="6"/>
  <c r="M72" i="6" s="1"/>
  <c r="O72" i="6" s="1"/>
  <c r="S72" i="6" s="1"/>
  <c r="T72" i="6" s="1"/>
  <c r="Z71" i="6"/>
  <c r="T71" i="6"/>
  <c r="N71" i="6"/>
  <c r="N70" i="6"/>
  <c r="N69" i="6"/>
  <c r="L69" i="6"/>
  <c r="M69" i="6" s="1"/>
  <c r="O69" i="6" s="1"/>
  <c r="S69" i="6" s="1"/>
  <c r="N68" i="6"/>
  <c r="L68" i="6"/>
  <c r="M68" i="6" s="1"/>
  <c r="O68" i="6" s="1"/>
  <c r="S68" i="6" s="1"/>
  <c r="N67" i="6"/>
  <c r="L67" i="6"/>
  <c r="M67" i="6" s="1"/>
  <c r="O67" i="6" s="1"/>
  <c r="S67" i="6" s="1"/>
  <c r="L66" i="6"/>
  <c r="M66" i="6" s="1"/>
  <c r="O66" i="6" s="1"/>
  <c r="S66" i="6" s="1"/>
  <c r="P66" i="6" s="1"/>
  <c r="N65" i="6"/>
  <c r="L65" i="6"/>
  <c r="M65" i="6" s="1"/>
  <c r="O65" i="6" s="1"/>
  <c r="S65" i="6" s="1"/>
  <c r="N64" i="6"/>
  <c r="L64" i="6"/>
  <c r="M64" i="6" s="1"/>
  <c r="O64" i="6" s="1"/>
  <c r="S64" i="6" s="1"/>
  <c r="P64" i="6" s="1"/>
  <c r="Z63" i="6"/>
  <c r="T63" i="6"/>
  <c r="N63" i="6"/>
  <c r="N61" i="6"/>
  <c r="L61" i="6"/>
  <c r="M61" i="6" s="1"/>
  <c r="O61" i="6" s="1"/>
  <c r="S61" i="6" s="1"/>
  <c r="L60" i="6"/>
  <c r="M60" i="6" s="1"/>
  <c r="O60" i="6" s="1"/>
  <c r="S60" i="6" s="1"/>
  <c r="N59" i="6"/>
  <c r="L59" i="6"/>
  <c r="M59" i="6" s="1"/>
  <c r="O59" i="6" s="1"/>
  <c r="S59" i="6" s="1"/>
  <c r="T59" i="6" s="1"/>
  <c r="N58" i="6"/>
  <c r="L58" i="6"/>
  <c r="M58" i="6" s="1"/>
  <c r="O58" i="6" s="1"/>
  <c r="S58" i="6" s="1"/>
  <c r="N57" i="6"/>
  <c r="L57" i="6"/>
  <c r="M57" i="6" s="1"/>
  <c r="O57" i="6" s="1"/>
  <c r="S57" i="6" s="1"/>
  <c r="Z56" i="6"/>
  <c r="T56" i="6"/>
  <c r="N56" i="6"/>
  <c r="S54" i="6"/>
  <c r="Z54" i="6" s="1"/>
  <c r="L54" i="6"/>
  <c r="M54" i="6" s="1"/>
  <c r="O54" i="6" s="1"/>
  <c r="N53" i="6"/>
  <c r="L53" i="6"/>
  <c r="M53" i="6" s="1"/>
  <c r="O53" i="6" s="1"/>
  <c r="S53" i="6" s="1"/>
  <c r="N52" i="6"/>
  <c r="L52" i="6"/>
  <c r="M52" i="6" s="1"/>
  <c r="O52" i="6" s="1"/>
  <c r="S52" i="6" s="1"/>
  <c r="N51" i="6"/>
  <c r="L51" i="6"/>
  <c r="M51" i="6" s="1"/>
  <c r="O51" i="6" s="1"/>
  <c r="S51" i="6" s="1"/>
  <c r="N50" i="6"/>
  <c r="L50" i="6"/>
  <c r="M50" i="6" s="1"/>
  <c r="O50" i="6" s="1"/>
  <c r="S50" i="6" s="1"/>
  <c r="N49" i="6"/>
  <c r="L49" i="6"/>
  <c r="M49" i="6" s="1"/>
  <c r="O49" i="6" s="1"/>
  <c r="S49" i="6" s="1"/>
  <c r="Z48" i="6"/>
  <c r="T48" i="6"/>
  <c r="N47" i="6"/>
  <c r="N46" i="6"/>
  <c r="L46" i="6"/>
  <c r="M46" i="6" s="1"/>
  <c r="O46" i="6" s="1"/>
  <c r="S46" i="6" s="1"/>
  <c r="N45" i="6"/>
  <c r="L45" i="6"/>
  <c r="M45" i="6" s="1"/>
  <c r="O45" i="6" s="1"/>
  <c r="S45" i="6" s="1"/>
  <c r="Z45" i="6" s="1"/>
  <c r="N44" i="6"/>
  <c r="F44" i="6"/>
  <c r="L44" i="6" s="1"/>
  <c r="M44" i="6" s="1"/>
  <c r="O44" i="6" s="1"/>
  <c r="S44" i="6" s="1"/>
  <c r="N43" i="6"/>
  <c r="L43" i="6"/>
  <c r="M43" i="6" s="1"/>
  <c r="O43" i="6" s="1"/>
  <c r="S43" i="6" s="1"/>
  <c r="P43" i="6" s="1"/>
  <c r="S42" i="6"/>
  <c r="L42" i="6"/>
  <c r="M42" i="6" s="1"/>
  <c r="O42" i="6" s="1"/>
  <c r="Z41" i="6"/>
  <c r="T41" i="6"/>
  <c r="N41" i="6"/>
  <c r="N40" i="6"/>
  <c r="S39" i="6"/>
  <c r="Z39" i="6" s="1"/>
  <c r="N39" i="6"/>
  <c r="L39" i="6"/>
  <c r="M39" i="6" s="1"/>
  <c r="O39" i="6" s="1"/>
  <c r="N38" i="6"/>
  <c r="L38" i="6"/>
  <c r="M38" i="6" s="1"/>
  <c r="O38" i="6" s="1"/>
  <c r="S38" i="6" s="1"/>
  <c r="N37" i="6"/>
  <c r="L37" i="6"/>
  <c r="M37" i="6" s="1"/>
  <c r="O37" i="6" s="1"/>
  <c r="S37" i="6" s="1"/>
  <c r="F36" i="6"/>
  <c r="L36" i="6" s="1"/>
  <c r="M36" i="6" s="1"/>
  <c r="O36" i="6" s="1"/>
  <c r="S36" i="6" s="1"/>
  <c r="P36" i="6" s="1"/>
  <c r="S35" i="6"/>
  <c r="Z35" i="6" s="1"/>
  <c r="N35" i="6"/>
  <c r="L35" i="6"/>
  <c r="M35" i="6" s="1"/>
  <c r="O35" i="6" s="1"/>
  <c r="N34" i="6"/>
  <c r="L34" i="6"/>
  <c r="M34" i="6" s="1"/>
  <c r="O34" i="6" s="1"/>
  <c r="S34" i="6" s="1"/>
  <c r="N33" i="6"/>
  <c r="L33" i="6"/>
  <c r="M33" i="6" s="1"/>
  <c r="O33" i="6" s="1"/>
  <c r="S33" i="6" s="1"/>
  <c r="N32" i="6"/>
  <c r="L32" i="6"/>
  <c r="M32" i="6" s="1"/>
  <c r="O32" i="6" s="1"/>
  <c r="S32" i="6" s="1"/>
  <c r="S31" i="6"/>
  <c r="Z31" i="6" s="1"/>
  <c r="N31" i="6"/>
  <c r="S29" i="6"/>
  <c r="N29" i="6"/>
  <c r="L29" i="6"/>
  <c r="M29" i="6" s="1"/>
  <c r="O29" i="6" s="1"/>
  <c r="N28" i="6"/>
  <c r="L28" i="6"/>
  <c r="M28" i="6" s="1"/>
  <c r="O28" i="6" s="1"/>
  <c r="S28" i="6" s="1"/>
  <c r="P28" i="6" s="1"/>
  <c r="N27" i="6"/>
  <c r="L27" i="6"/>
  <c r="M27" i="6" s="1"/>
  <c r="O27" i="6" s="1"/>
  <c r="S27" i="6" s="1"/>
  <c r="N26" i="6"/>
  <c r="L26" i="6"/>
  <c r="M26" i="6" s="1"/>
  <c r="O26" i="6" s="1"/>
  <c r="S26" i="6" s="1"/>
  <c r="N25" i="6"/>
  <c r="L25" i="6"/>
  <c r="M25" i="6" s="1"/>
  <c r="O25" i="6" s="1"/>
  <c r="S25" i="6" s="1"/>
  <c r="AO22" i="6"/>
  <c r="Y22" i="6"/>
  <c r="N25" i="1"/>
  <c r="N26" i="1"/>
  <c r="N27" i="1"/>
  <c r="N28" i="1"/>
  <c r="N29" i="1"/>
  <c r="N31" i="1"/>
  <c r="N32" i="1"/>
  <c r="N33" i="1"/>
  <c r="N34" i="1"/>
  <c r="N35" i="1"/>
  <c r="N37" i="1"/>
  <c r="N38" i="1"/>
  <c r="N39" i="1"/>
  <c r="N40" i="1"/>
  <c r="N41" i="1"/>
  <c r="N43" i="1"/>
  <c r="N44" i="1"/>
  <c r="N45" i="1"/>
  <c r="N46" i="1"/>
  <c r="N47" i="1"/>
  <c r="N49" i="1"/>
  <c r="N50" i="1"/>
  <c r="N51" i="1"/>
  <c r="N52" i="1"/>
  <c r="N53" i="1"/>
  <c r="N56" i="1"/>
  <c r="N57" i="1"/>
  <c r="N58" i="1"/>
  <c r="N59" i="1"/>
  <c r="N61" i="1"/>
  <c r="N63" i="1"/>
  <c r="N64" i="1"/>
  <c r="N65" i="1"/>
  <c r="N67" i="1"/>
  <c r="N68" i="1"/>
  <c r="N69" i="1"/>
  <c r="N70" i="1"/>
  <c r="N71" i="1"/>
  <c r="N73" i="1"/>
  <c r="N74" i="1"/>
  <c r="N75" i="1"/>
  <c r="N76" i="1"/>
  <c r="N77" i="1"/>
  <c r="N79" i="1"/>
  <c r="N80" i="1"/>
  <c r="N81" i="1"/>
  <c r="N82" i="1"/>
  <c r="N83" i="1"/>
  <c r="N84" i="1"/>
  <c r="N86" i="1"/>
  <c r="N87" i="1"/>
  <c r="N88" i="1"/>
  <c r="N89" i="1"/>
  <c r="N90" i="1"/>
  <c r="N93" i="1"/>
  <c r="N94" i="1"/>
  <c r="N95" i="1"/>
  <c r="N96" i="1"/>
  <c r="N100" i="1"/>
  <c r="N101" i="1"/>
  <c r="N102" i="1"/>
  <c r="N104" i="1"/>
  <c r="N105" i="1"/>
  <c r="N106" i="1"/>
  <c r="N107" i="1"/>
  <c r="N108" i="1"/>
  <c r="N110" i="1"/>
  <c r="N111" i="1"/>
  <c r="N112" i="1"/>
  <c r="N113" i="1"/>
  <c r="N114" i="1"/>
  <c r="N116" i="1"/>
  <c r="N117" i="1"/>
  <c r="N118" i="1"/>
  <c r="N119" i="1"/>
  <c r="N120" i="1"/>
  <c r="N123" i="1"/>
  <c r="N124" i="1"/>
  <c r="N125" i="1"/>
  <c r="N126" i="1"/>
  <c r="N127" i="1"/>
  <c r="P84" i="6" l="1"/>
  <c r="Q84" i="6" s="1"/>
  <c r="P35" i="6"/>
  <c r="Q35" i="6" s="1"/>
  <c r="P45" i="6"/>
  <c r="Q45" i="6" s="1"/>
  <c r="P39" i="6"/>
  <c r="R39" i="6" s="1"/>
  <c r="P101" i="6"/>
  <c r="Q101" i="6" s="1"/>
  <c r="P54" i="6"/>
  <c r="Q54" i="6" s="1"/>
  <c r="P32" i="6"/>
  <c r="R32" i="6" s="1"/>
  <c r="Z32" i="6"/>
  <c r="Z127" i="6"/>
  <c r="T127" i="6"/>
  <c r="Q64" i="6"/>
  <c r="R64" i="6"/>
  <c r="Z109" i="6"/>
  <c r="T109" i="6"/>
  <c r="P109" i="6"/>
  <c r="Q109" i="6" s="1"/>
  <c r="P97" i="6"/>
  <c r="Q97" i="6" s="1"/>
  <c r="Z97" i="6"/>
  <c r="T97" i="6"/>
  <c r="Z36" i="6"/>
  <c r="T54" i="6"/>
  <c r="P59" i="6"/>
  <c r="Q59" i="6" s="1"/>
  <c r="T84" i="6"/>
  <c r="Z59" i="6"/>
  <c r="T44" i="6"/>
  <c r="P44" i="6"/>
  <c r="Z26" i="6"/>
  <c r="T26" i="6"/>
  <c r="P26" i="6"/>
  <c r="Z27" i="6"/>
  <c r="T27" i="6"/>
  <c r="P34" i="6"/>
  <c r="Z34" i="6"/>
  <c r="T34" i="6"/>
  <c r="Z46" i="6"/>
  <c r="P46" i="6"/>
  <c r="P27" i="6"/>
  <c r="Z28" i="6"/>
  <c r="Q36" i="6"/>
  <c r="R36" i="6"/>
  <c r="T46" i="6"/>
  <c r="T49" i="6"/>
  <c r="P49" i="6"/>
  <c r="Z49" i="6"/>
  <c r="T50" i="6"/>
  <c r="P50" i="6"/>
  <c r="Z50" i="6"/>
  <c r="T51" i="6"/>
  <c r="P51" i="6"/>
  <c r="Z51" i="6"/>
  <c r="T52" i="6"/>
  <c r="P52" i="6"/>
  <c r="Z52" i="6"/>
  <c r="Z57" i="6"/>
  <c r="T57" i="6"/>
  <c r="P57" i="6"/>
  <c r="Z58" i="6"/>
  <c r="T58" i="6"/>
  <c r="P58" i="6"/>
  <c r="Z69" i="6"/>
  <c r="T69" i="6"/>
  <c r="P69" i="6"/>
  <c r="T80" i="6"/>
  <c r="P80" i="6"/>
  <c r="Q112" i="6"/>
  <c r="R112" i="6"/>
  <c r="Z25" i="6"/>
  <c r="T25" i="6"/>
  <c r="P25" i="6"/>
  <c r="Z29" i="6"/>
  <c r="T29" i="6"/>
  <c r="P29" i="6"/>
  <c r="T32" i="6"/>
  <c r="T36" i="6"/>
  <c r="Z43" i="6"/>
  <c r="T43" i="6"/>
  <c r="T61" i="6"/>
  <c r="P61" i="6"/>
  <c r="Q28" i="6"/>
  <c r="R28" i="6"/>
  <c r="P38" i="6"/>
  <c r="Z38" i="6" s="1"/>
  <c r="T38" i="6"/>
  <c r="Z42" i="6"/>
  <c r="T42" i="6"/>
  <c r="P42" i="6"/>
  <c r="T53" i="6"/>
  <c r="P53" i="6"/>
  <c r="Z53" i="6" s="1"/>
  <c r="R66" i="6"/>
  <c r="Q66" i="6"/>
  <c r="T28" i="6"/>
  <c r="Z33" i="6"/>
  <c r="T33" i="6"/>
  <c r="P33" i="6"/>
  <c r="T37" i="6"/>
  <c r="P37" i="6"/>
  <c r="Z37" i="6" s="1"/>
  <c r="R43" i="6"/>
  <c r="Q43" i="6"/>
  <c r="Z67" i="6"/>
  <c r="T67" i="6"/>
  <c r="P67" i="6"/>
  <c r="T60" i="6"/>
  <c r="P60" i="6"/>
  <c r="Z60" i="6" s="1"/>
  <c r="Z65" i="6"/>
  <c r="T65" i="6"/>
  <c r="T45" i="6"/>
  <c r="T68" i="6"/>
  <c r="P73" i="6"/>
  <c r="Z73" i="6"/>
  <c r="T75" i="6"/>
  <c r="T79" i="6"/>
  <c r="P79" i="6"/>
  <c r="Z79" i="6" s="1"/>
  <c r="T87" i="6"/>
  <c r="P87" i="6"/>
  <c r="Z87" i="6" s="1"/>
  <c r="T89" i="6"/>
  <c r="P89" i="6"/>
  <c r="Z89" i="6"/>
  <c r="T94" i="6"/>
  <c r="P94" i="6"/>
  <c r="Z94" i="6"/>
  <c r="Q113" i="6"/>
  <c r="R113" i="6"/>
  <c r="T31" i="6"/>
  <c r="T35" i="6"/>
  <c r="T39" i="6"/>
  <c r="T64" i="6"/>
  <c r="P65" i="6"/>
  <c r="P72" i="6"/>
  <c r="Z72" i="6" s="1"/>
  <c r="T82" i="6"/>
  <c r="P82" i="6"/>
  <c r="Z82" i="6"/>
  <c r="T95" i="6"/>
  <c r="P95" i="6"/>
  <c r="Z95" i="6"/>
  <c r="Z110" i="6"/>
  <c r="T110" i="6"/>
  <c r="Z66" i="6"/>
  <c r="T66" i="6"/>
  <c r="T81" i="6"/>
  <c r="P81" i="6"/>
  <c r="Z81" i="6"/>
  <c r="R84" i="6"/>
  <c r="T88" i="6"/>
  <c r="P88" i="6"/>
  <c r="Z88" i="6"/>
  <c r="T96" i="6"/>
  <c r="P96" i="6"/>
  <c r="Z96" i="6" s="1"/>
  <c r="T105" i="6"/>
  <c r="P105" i="6"/>
  <c r="Z105" i="6"/>
  <c r="R125" i="6"/>
  <c r="Q125" i="6"/>
  <c r="Z64" i="6"/>
  <c r="P68" i="6"/>
  <c r="Z68" i="6" s="1"/>
  <c r="P74" i="6"/>
  <c r="Z74" i="6" s="1"/>
  <c r="P75" i="6"/>
  <c r="Z75" i="6" s="1"/>
  <c r="T83" i="6"/>
  <c r="P83" i="6"/>
  <c r="Z83" i="6"/>
  <c r="T103" i="6"/>
  <c r="P103" i="6"/>
  <c r="Z103" i="6"/>
  <c r="T106" i="6"/>
  <c r="P106" i="6"/>
  <c r="Z106" i="6" s="1"/>
  <c r="Q110" i="6"/>
  <c r="R110" i="6"/>
  <c r="Z112" i="6"/>
  <c r="T112" i="6"/>
  <c r="Z116" i="6"/>
  <c r="P116" i="6"/>
  <c r="T90" i="6"/>
  <c r="P90" i="6"/>
  <c r="Z90" i="6"/>
  <c r="Z111" i="6"/>
  <c r="T111" i="6"/>
  <c r="Q111" i="6"/>
  <c r="R111" i="6"/>
  <c r="Z113" i="6"/>
  <c r="T113" i="6"/>
  <c r="Z118" i="6"/>
  <c r="P118" i="6"/>
  <c r="T118" i="6"/>
  <c r="P123" i="6"/>
  <c r="Z123" i="6" s="1"/>
  <c r="T123" i="6"/>
  <c r="P102" i="6"/>
  <c r="Z119" i="6"/>
  <c r="P119" i="6"/>
  <c r="T119" i="6"/>
  <c r="T102" i="6"/>
  <c r="T104" i="6"/>
  <c r="P104" i="6"/>
  <c r="Z104" i="6"/>
  <c r="Z125" i="6"/>
  <c r="T125" i="6"/>
  <c r="P124" i="6"/>
  <c r="Z126" i="6"/>
  <c r="P126" i="6"/>
  <c r="T126" i="6"/>
  <c r="Z117" i="6"/>
  <c r="P117" i="6"/>
  <c r="P127" i="6"/>
  <c r="AO22" i="1"/>
  <c r="Y22" i="1"/>
  <c r="Z101" i="6" l="1"/>
  <c r="R109" i="6"/>
  <c r="R45" i="6"/>
  <c r="Q39" i="6"/>
  <c r="Q32" i="6"/>
  <c r="R59" i="6"/>
  <c r="R35" i="6"/>
  <c r="R54" i="6"/>
  <c r="R101" i="6"/>
  <c r="R97" i="6"/>
  <c r="R104" i="6"/>
  <c r="Q104" i="6"/>
  <c r="R75" i="6"/>
  <c r="Q75" i="6"/>
  <c r="R94" i="6"/>
  <c r="Q94" i="6"/>
  <c r="Q33" i="6"/>
  <c r="R33" i="6"/>
  <c r="R124" i="6"/>
  <c r="Q124" i="6"/>
  <c r="Q61" i="6"/>
  <c r="R61" i="6"/>
  <c r="Z61" i="6"/>
  <c r="Q65" i="6"/>
  <c r="R65" i="6"/>
  <c r="Q60" i="6"/>
  <c r="R60" i="6"/>
  <c r="R42" i="6"/>
  <c r="Q42" i="6"/>
  <c r="R57" i="6"/>
  <c r="Q57" i="6"/>
  <c r="R52" i="6"/>
  <c r="Q52" i="6"/>
  <c r="R116" i="6"/>
  <c r="Q116" i="6"/>
  <c r="R68" i="6"/>
  <c r="Q68" i="6"/>
  <c r="P132" i="6"/>
  <c r="R25" i="6"/>
  <c r="Q25" i="6"/>
  <c r="R118" i="6"/>
  <c r="Q118" i="6"/>
  <c r="R79" i="6"/>
  <c r="Q79" i="6"/>
  <c r="Q46" i="6"/>
  <c r="R46" i="6"/>
  <c r="R127" i="6"/>
  <c r="Q127" i="6"/>
  <c r="Z124" i="6"/>
  <c r="R95" i="6"/>
  <c r="Q95" i="6"/>
  <c r="R80" i="6"/>
  <c r="Q80" i="6"/>
  <c r="Z80" i="6"/>
  <c r="R117" i="6"/>
  <c r="Q117" i="6"/>
  <c r="R126" i="6"/>
  <c r="Q126" i="6"/>
  <c r="R119" i="6"/>
  <c r="Q119" i="6"/>
  <c r="R58" i="6"/>
  <c r="Q58" i="6"/>
  <c r="R49" i="6"/>
  <c r="Q49" i="6"/>
  <c r="Q44" i="6"/>
  <c r="R44" i="6"/>
  <c r="Q102" i="6"/>
  <c r="R102" i="6"/>
  <c r="R123" i="6"/>
  <c r="Q123" i="6"/>
  <c r="R90" i="6"/>
  <c r="Q90" i="6"/>
  <c r="R74" i="6"/>
  <c r="Q74" i="6"/>
  <c r="R105" i="6"/>
  <c r="Q105" i="6"/>
  <c r="R88" i="6"/>
  <c r="Q88" i="6"/>
  <c r="R72" i="6"/>
  <c r="Q72" i="6"/>
  <c r="R87" i="6"/>
  <c r="Q87" i="6"/>
  <c r="Q73" i="6"/>
  <c r="R73" i="6"/>
  <c r="Q37" i="6"/>
  <c r="R37" i="6"/>
  <c r="Q38" i="6"/>
  <c r="R38" i="6"/>
  <c r="Q29" i="6"/>
  <c r="R29" i="6"/>
  <c r="T132" i="6"/>
  <c r="U118" i="6" s="1"/>
  <c r="R69" i="6"/>
  <c r="Q69" i="6"/>
  <c r="R50" i="6"/>
  <c r="Q50" i="6"/>
  <c r="R26" i="6"/>
  <c r="Q26" i="6"/>
  <c r="R106" i="6"/>
  <c r="Q106" i="6"/>
  <c r="R103" i="6"/>
  <c r="Q103" i="6"/>
  <c r="R83" i="6"/>
  <c r="Q83" i="6"/>
  <c r="R96" i="6"/>
  <c r="Q96" i="6"/>
  <c r="R81" i="6"/>
  <c r="Q81" i="6"/>
  <c r="R82" i="6"/>
  <c r="Q82" i="6"/>
  <c r="R89" i="6"/>
  <c r="Q89" i="6"/>
  <c r="R67" i="6"/>
  <c r="Q67" i="6"/>
  <c r="R53" i="6"/>
  <c r="Q53" i="6"/>
  <c r="R51" i="6"/>
  <c r="Q51" i="6"/>
  <c r="Q27" i="6"/>
  <c r="R27" i="6"/>
  <c r="Q34" i="6"/>
  <c r="R34" i="6"/>
  <c r="Z44" i="6"/>
  <c r="L25" i="1"/>
  <c r="M25" i="1" s="1"/>
  <c r="L26" i="1"/>
  <c r="M26" i="1" s="1"/>
  <c r="L27" i="1"/>
  <c r="M27" i="1" s="1"/>
  <c r="L28" i="1"/>
  <c r="M28" i="1" s="1"/>
  <c r="S29" i="1"/>
  <c r="Z29" i="1" s="1"/>
  <c r="L32" i="1"/>
  <c r="M32" i="1" s="1"/>
  <c r="L33" i="1"/>
  <c r="M33" i="1" s="1"/>
  <c r="L34" i="1"/>
  <c r="M34" i="1" s="1"/>
  <c r="S35" i="1"/>
  <c r="P35" i="1" s="1"/>
  <c r="R35" i="1" s="1"/>
  <c r="F36" i="1"/>
  <c r="L36" i="1" s="1"/>
  <c r="M36" i="1" s="1"/>
  <c r="L37" i="1"/>
  <c r="M37" i="1" s="1"/>
  <c r="L38" i="1"/>
  <c r="M38" i="1" s="1"/>
  <c r="S39" i="1"/>
  <c r="P39" i="1" s="1"/>
  <c r="R39" i="1" s="1"/>
  <c r="S42" i="1"/>
  <c r="P42" i="1" s="1"/>
  <c r="R42" i="1" s="1"/>
  <c r="L43" i="1"/>
  <c r="M43" i="1" s="1"/>
  <c r="F44" i="1"/>
  <c r="L44" i="1" s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S54" i="1"/>
  <c r="P54" i="1" s="1"/>
  <c r="R54" i="1" s="1"/>
  <c r="L57" i="1"/>
  <c r="M57" i="1" s="1"/>
  <c r="L58" i="1"/>
  <c r="M58" i="1" s="1"/>
  <c r="L59" i="1"/>
  <c r="M59" i="1" s="1"/>
  <c r="L60" i="1"/>
  <c r="M60" i="1" s="1"/>
  <c r="L61" i="1"/>
  <c r="M61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2" i="1"/>
  <c r="M72" i="1" s="1"/>
  <c r="L73" i="1"/>
  <c r="M73" i="1" s="1"/>
  <c r="L74" i="1"/>
  <c r="M74" i="1" s="1"/>
  <c r="F75" i="1"/>
  <c r="L75" i="1" s="1"/>
  <c r="M75" i="1" s="1"/>
  <c r="L79" i="1"/>
  <c r="M79" i="1" s="1"/>
  <c r="L80" i="1"/>
  <c r="M80" i="1" s="1"/>
  <c r="L81" i="1"/>
  <c r="M81" i="1" s="1"/>
  <c r="L82" i="1"/>
  <c r="M82" i="1" s="1"/>
  <c r="L83" i="1"/>
  <c r="M83" i="1" s="1"/>
  <c r="S84" i="1"/>
  <c r="L87" i="1"/>
  <c r="M87" i="1" s="1"/>
  <c r="L88" i="1"/>
  <c r="M88" i="1" s="1"/>
  <c r="L89" i="1"/>
  <c r="M89" i="1" s="1"/>
  <c r="L90" i="1"/>
  <c r="M90" i="1" s="1"/>
  <c r="L94" i="1"/>
  <c r="M94" i="1" s="1"/>
  <c r="L95" i="1"/>
  <c r="M95" i="1" s="1"/>
  <c r="L96" i="1"/>
  <c r="M96" i="1" s="1"/>
  <c r="L97" i="1"/>
  <c r="M97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9" i="1"/>
  <c r="M109" i="1" s="1"/>
  <c r="L110" i="1"/>
  <c r="M110" i="1" s="1"/>
  <c r="L111" i="1"/>
  <c r="M111" i="1" s="1"/>
  <c r="L112" i="1"/>
  <c r="M112" i="1" s="1"/>
  <c r="L113" i="1"/>
  <c r="M113" i="1" s="1"/>
  <c r="L116" i="1"/>
  <c r="M116" i="1" s="1"/>
  <c r="L117" i="1"/>
  <c r="M117" i="1" s="1"/>
  <c r="L118" i="1"/>
  <c r="M118" i="1" s="1"/>
  <c r="L119" i="1"/>
  <c r="M119" i="1" s="1"/>
  <c r="L123" i="1"/>
  <c r="M123" i="1" s="1"/>
  <c r="L124" i="1"/>
  <c r="M124" i="1" s="1"/>
  <c r="L125" i="1"/>
  <c r="M125" i="1" s="1"/>
  <c r="L126" i="1"/>
  <c r="M126" i="1" s="1"/>
  <c r="L127" i="1"/>
  <c r="M127" i="1" s="1"/>
  <c r="S31" i="1"/>
  <c r="T31" i="1" s="1"/>
  <c r="T41" i="1"/>
  <c r="T48" i="1"/>
  <c r="T56" i="1"/>
  <c r="T63" i="1"/>
  <c r="T71" i="1"/>
  <c r="T76" i="1"/>
  <c r="T78" i="1"/>
  <c r="T86" i="1"/>
  <c r="T91" i="1"/>
  <c r="T93" i="1"/>
  <c r="T98" i="1"/>
  <c r="T100" i="1"/>
  <c r="T108" i="1"/>
  <c r="T115" i="1"/>
  <c r="T120" i="1"/>
  <c r="T122" i="1"/>
  <c r="Z41" i="1"/>
  <c r="Z48" i="1"/>
  <c r="Z56" i="1"/>
  <c r="Z63" i="1"/>
  <c r="Z71" i="1"/>
  <c r="Z76" i="1"/>
  <c r="Z78" i="1"/>
  <c r="Z86" i="1"/>
  <c r="Z91" i="1"/>
  <c r="Z93" i="1"/>
  <c r="Z98" i="1"/>
  <c r="Z100" i="1"/>
  <c r="Z108" i="1"/>
  <c r="Z115" i="1"/>
  <c r="Z120" i="1"/>
  <c r="Z122" i="1"/>
  <c r="L54" i="1"/>
  <c r="L42" i="1"/>
  <c r="M42" i="1" s="1"/>
  <c r="O42" i="1" s="1"/>
  <c r="L39" i="1"/>
  <c r="M39" i="1" s="1"/>
  <c r="O39" i="1" s="1"/>
  <c r="L35" i="1"/>
  <c r="M35" i="1" s="1"/>
  <c r="O35" i="1" s="1"/>
  <c r="L29" i="1"/>
  <c r="F84" i="1"/>
  <c r="L84" i="1" s="1"/>
  <c r="U46" i="6" l="1"/>
  <c r="U87" i="6"/>
  <c r="U65" i="6"/>
  <c r="U112" i="6"/>
  <c r="U44" i="6"/>
  <c r="U58" i="6"/>
  <c r="U33" i="6"/>
  <c r="U69" i="6"/>
  <c r="Z133" i="6"/>
  <c r="AF122" i="6" s="1"/>
  <c r="U66" i="6"/>
  <c r="U64" i="6"/>
  <c r="U82" i="6"/>
  <c r="U94" i="6"/>
  <c r="U51" i="6"/>
  <c r="U123" i="6"/>
  <c r="U50" i="6"/>
  <c r="U90" i="6"/>
  <c r="U49" i="6"/>
  <c r="U45" i="6"/>
  <c r="U57" i="6"/>
  <c r="U103" i="6"/>
  <c r="U53" i="6"/>
  <c r="U81" i="6"/>
  <c r="U111" i="6"/>
  <c r="U26" i="6"/>
  <c r="U37" i="6"/>
  <c r="U75" i="6"/>
  <c r="U88" i="6"/>
  <c r="U25" i="6"/>
  <c r="U43" i="6"/>
  <c r="U102" i="6"/>
  <c r="U28" i="6"/>
  <c r="U126" i="6"/>
  <c r="U38" i="6"/>
  <c r="R136" i="6"/>
  <c r="BA50" i="6" s="1"/>
  <c r="R135" i="6"/>
  <c r="AX65" i="6" s="1"/>
  <c r="R133" i="6"/>
  <c r="AR82" i="6" s="1"/>
  <c r="R132" i="6"/>
  <c r="AO34" i="6" s="1"/>
  <c r="R134" i="6"/>
  <c r="AU82" i="6" s="1"/>
  <c r="U29" i="6"/>
  <c r="U105" i="6"/>
  <c r="U42" i="6"/>
  <c r="U60" i="6"/>
  <c r="U79" i="6"/>
  <c r="U31" i="6"/>
  <c r="U110" i="6"/>
  <c r="U34" i="6"/>
  <c r="U36" i="6"/>
  <c r="U68" i="6"/>
  <c r="U83" i="6"/>
  <c r="U119" i="6"/>
  <c r="U67" i="6"/>
  <c r="U39" i="6"/>
  <c r="U89" i="6"/>
  <c r="U125" i="6"/>
  <c r="U32" i="6"/>
  <c r="Z132" i="6"/>
  <c r="AB44" i="6" s="1"/>
  <c r="Z134" i="6"/>
  <c r="AL124" i="6" s="1"/>
  <c r="U115" i="6"/>
  <c r="U108" i="6"/>
  <c r="U120" i="6"/>
  <c r="U91" i="6"/>
  <c r="U86" i="6"/>
  <c r="U93" i="6"/>
  <c r="U48" i="6"/>
  <c r="B20" i="6"/>
  <c r="U71" i="6"/>
  <c r="U56" i="6"/>
  <c r="U73" i="6"/>
  <c r="U41" i="6"/>
  <c r="U76" i="6"/>
  <c r="U127" i="6"/>
  <c r="U116" i="6"/>
  <c r="U59" i="6"/>
  <c r="U78" i="6"/>
  <c r="U72" i="6"/>
  <c r="U122" i="6"/>
  <c r="U84" i="6"/>
  <c r="U117" i="6"/>
  <c r="U98" i="6"/>
  <c r="U63" i="6"/>
  <c r="U124" i="6"/>
  <c r="U97" i="6"/>
  <c r="U74" i="6"/>
  <c r="U100" i="6"/>
  <c r="U109" i="6"/>
  <c r="U101" i="6"/>
  <c r="U54" i="6"/>
  <c r="U104" i="6"/>
  <c r="U52" i="6"/>
  <c r="U80" i="6"/>
  <c r="U95" i="6"/>
  <c r="U106" i="6"/>
  <c r="U61" i="6"/>
  <c r="U35" i="6"/>
  <c r="U96" i="6"/>
  <c r="Q132" i="6"/>
  <c r="U113" i="6"/>
  <c r="U27" i="6"/>
  <c r="O119" i="1"/>
  <c r="S119" i="1" s="1"/>
  <c r="P119" i="1" s="1"/>
  <c r="R119" i="1" s="1"/>
  <c r="O109" i="1"/>
  <c r="S109" i="1" s="1"/>
  <c r="O103" i="1"/>
  <c r="S103" i="1" s="1"/>
  <c r="O89" i="1"/>
  <c r="S89" i="1" s="1"/>
  <c r="T89" i="1" s="1"/>
  <c r="O83" i="1"/>
  <c r="S83" i="1" s="1"/>
  <c r="O126" i="1"/>
  <c r="S126" i="1" s="1"/>
  <c r="O113" i="1"/>
  <c r="S113" i="1" s="1"/>
  <c r="O96" i="1"/>
  <c r="S96" i="1" s="1"/>
  <c r="O79" i="1"/>
  <c r="S79" i="1" s="1"/>
  <c r="O66" i="1"/>
  <c r="S66" i="1" s="1"/>
  <c r="O60" i="1"/>
  <c r="S60" i="1" s="1"/>
  <c r="T60" i="1" s="1"/>
  <c r="O50" i="1"/>
  <c r="S50" i="1" s="1"/>
  <c r="Z50" i="1" s="1"/>
  <c r="O44" i="1"/>
  <c r="S44" i="1" s="1"/>
  <c r="P44" i="1" s="1"/>
  <c r="R44" i="1" s="1"/>
  <c r="O38" i="1"/>
  <c r="S38" i="1" s="1"/>
  <c r="T38" i="1" s="1"/>
  <c r="O28" i="1"/>
  <c r="S28" i="1" s="1"/>
  <c r="O125" i="1"/>
  <c r="S125" i="1" s="1"/>
  <c r="O112" i="1"/>
  <c r="S112" i="1" s="1"/>
  <c r="P112" i="1" s="1"/>
  <c r="R112" i="1" s="1"/>
  <c r="O102" i="1"/>
  <c r="S102" i="1" s="1"/>
  <c r="T102" i="1" s="1"/>
  <c r="O88" i="1"/>
  <c r="S88" i="1" s="1"/>
  <c r="P88" i="1" s="1"/>
  <c r="R88" i="1" s="1"/>
  <c r="O82" i="1"/>
  <c r="S82" i="1" s="1"/>
  <c r="O69" i="1"/>
  <c r="S69" i="1" s="1"/>
  <c r="O65" i="1"/>
  <c r="S65" i="1" s="1"/>
  <c r="O43" i="1"/>
  <c r="S43" i="1" s="1"/>
  <c r="P43" i="1" s="1"/>
  <c r="O33" i="1"/>
  <c r="S33" i="1" s="1"/>
  <c r="O124" i="1"/>
  <c r="S124" i="1" s="1"/>
  <c r="T124" i="1" s="1"/>
  <c r="O117" i="1"/>
  <c r="S117" i="1" s="1"/>
  <c r="Z117" i="1" s="1"/>
  <c r="O111" i="1"/>
  <c r="S111" i="1" s="1"/>
  <c r="O105" i="1"/>
  <c r="S105" i="1" s="1"/>
  <c r="O101" i="1"/>
  <c r="S101" i="1" s="1"/>
  <c r="O94" i="1"/>
  <c r="S94" i="1" s="1"/>
  <c r="T94" i="1" s="1"/>
  <c r="O87" i="1"/>
  <c r="S87" i="1" s="1"/>
  <c r="O81" i="1"/>
  <c r="S81" i="1" s="1"/>
  <c r="O74" i="1"/>
  <c r="S74" i="1" s="1"/>
  <c r="O68" i="1"/>
  <c r="S68" i="1" s="1"/>
  <c r="O64" i="1"/>
  <c r="S64" i="1" s="1"/>
  <c r="O58" i="1"/>
  <c r="S58" i="1" s="1"/>
  <c r="O52" i="1"/>
  <c r="S52" i="1" s="1"/>
  <c r="O46" i="1"/>
  <c r="S46" i="1" s="1"/>
  <c r="T46" i="1" s="1"/>
  <c r="O36" i="1"/>
  <c r="S36" i="1" s="1"/>
  <c r="O32" i="1"/>
  <c r="S32" i="1" s="1"/>
  <c r="O26" i="1"/>
  <c r="S26" i="1" s="1"/>
  <c r="T26" i="1" s="1"/>
  <c r="O72" i="1"/>
  <c r="S72" i="1" s="1"/>
  <c r="O34" i="1"/>
  <c r="S34" i="1" s="1"/>
  <c r="P34" i="1" s="1"/>
  <c r="R34" i="1" s="1"/>
  <c r="O118" i="1"/>
  <c r="S118" i="1" s="1"/>
  <c r="Z118" i="1" s="1"/>
  <c r="O106" i="1"/>
  <c r="S106" i="1" s="1"/>
  <c r="P106" i="1" s="1"/>
  <c r="R106" i="1" s="1"/>
  <c r="O95" i="1"/>
  <c r="S95" i="1" s="1"/>
  <c r="P95" i="1" s="1"/>
  <c r="Z95" i="1" s="1"/>
  <c r="O75" i="1"/>
  <c r="S75" i="1" s="1"/>
  <c r="O59" i="1"/>
  <c r="S59" i="1" s="1"/>
  <c r="O53" i="1"/>
  <c r="S53" i="1" s="1"/>
  <c r="T53" i="1" s="1"/>
  <c r="O49" i="1"/>
  <c r="S49" i="1" s="1"/>
  <c r="Z49" i="1" s="1"/>
  <c r="O37" i="1"/>
  <c r="S37" i="1" s="1"/>
  <c r="O27" i="1"/>
  <c r="S27" i="1" s="1"/>
  <c r="O127" i="1"/>
  <c r="S127" i="1" s="1"/>
  <c r="O123" i="1"/>
  <c r="S123" i="1" s="1"/>
  <c r="O116" i="1"/>
  <c r="S116" i="1" s="1"/>
  <c r="T116" i="1" s="1"/>
  <c r="O110" i="1"/>
  <c r="S110" i="1" s="1"/>
  <c r="O104" i="1"/>
  <c r="S104" i="1" s="1"/>
  <c r="P104" i="1" s="1"/>
  <c r="R104" i="1" s="1"/>
  <c r="O97" i="1"/>
  <c r="S97" i="1" s="1"/>
  <c r="O90" i="1"/>
  <c r="S90" i="1" s="1"/>
  <c r="O80" i="1"/>
  <c r="S80" i="1" s="1"/>
  <c r="T80" i="1" s="1"/>
  <c r="O73" i="1"/>
  <c r="S73" i="1" s="1"/>
  <c r="T73" i="1" s="1"/>
  <c r="O67" i="1"/>
  <c r="S67" i="1" s="1"/>
  <c r="Z67" i="1" s="1"/>
  <c r="O61" i="1"/>
  <c r="S61" i="1" s="1"/>
  <c r="O57" i="1"/>
  <c r="S57" i="1" s="1"/>
  <c r="O51" i="1"/>
  <c r="S51" i="1" s="1"/>
  <c r="P51" i="1" s="1"/>
  <c r="O45" i="1"/>
  <c r="S45" i="1" s="1"/>
  <c r="T45" i="1" s="1"/>
  <c r="O25" i="1"/>
  <c r="S25" i="1" s="1"/>
  <c r="T42" i="1"/>
  <c r="Z54" i="1"/>
  <c r="Z31" i="1"/>
  <c r="Q42" i="1"/>
  <c r="T54" i="1"/>
  <c r="T35" i="1"/>
  <c r="Z39" i="1"/>
  <c r="Z35" i="1"/>
  <c r="T39" i="1"/>
  <c r="T29" i="1"/>
  <c r="P29" i="1"/>
  <c r="R29" i="1" s="1"/>
  <c r="Q35" i="1"/>
  <c r="Z42" i="1"/>
  <c r="T84" i="1"/>
  <c r="P84" i="1"/>
  <c r="R84" i="1" s="1"/>
  <c r="Z84" i="1"/>
  <c r="M29" i="1"/>
  <c r="O29" i="1" s="1"/>
  <c r="M54" i="1"/>
  <c r="O54" i="1" s="1"/>
  <c r="Q54" i="1"/>
  <c r="M84" i="1"/>
  <c r="O84" i="1" s="1"/>
  <c r="Q39" i="1"/>
  <c r="T119" i="1"/>
  <c r="AG124" i="6" l="1"/>
  <c r="AE119" i="6"/>
  <c r="AF124" i="6"/>
  <c r="AF106" i="6"/>
  <c r="AE124" i="6"/>
  <c r="AF116" i="6"/>
  <c r="BA106" i="6"/>
  <c r="AX26" i="6"/>
  <c r="AY26" i="6" s="1"/>
  <c r="AX25" i="6"/>
  <c r="AY25" i="6" s="1"/>
  <c r="AE112" i="6"/>
  <c r="AF67" i="6"/>
  <c r="AF101" i="6"/>
  <c r="AE34" i="6"/>
  <c r="AG53" i="6"/>
  <c r="AH53" i="6" s="1"/>
  <c r="AE32" i="6"/>
  <c r="AG51" i="6"/>
  <c r="AH51" i="6" s="1"/>
  <c r="AF49" i="6"/>
  <c r="AF36" i="6"/>
  <c r="AE61" i="6"/>
  <c r="AG80" i="6"/>
  <c r="AI80" i="6" s="1"/>
  <c r="AE53" i="6"/>
  <c r="AE96" i="6"/>
  <c r="AG37" i="6"/>
  <c r="AH37" i="6" s="1"/>
  <c r="AF39" i="6"/>
  <c r="Z119" i="1"/>
  <c r="AE103" i="6"/>
  <c r="AE25" i="6"/>
  <c r="AF110" i="6"/>
  <c r="AE66" i="6"/>
  <c r="AF127" i="6"/>
  <c r="AG56" i="6"/>
  <c r="AE44" i="6"/>
  <c r="AE57" i="6"/>
  <c r="AF75" i="6"/>
  <c r="AF37" i="6"/>
  <c r="AE28" i="6"/>
  <c r="AF25" i="6"/>
  <c r="AF90" i="6"/>
  <c r="AG120" i="6"/>
  <c r="AH120" i="6" s="1"/>
  <c r="AG78" i="6"/>
  <c r="AI78" i="6" s="1"/>
  <c r="AX119" i="6"/>
  <c r="AY119" i="6" s="1"/>
  <c r="AX49" i="6"/>
  <c r="AZ49" i="6" s="1"/>
  <c r="AU27" i="6"/>
  <c r="AW27" i="6" s="1"/>
  <c r="AE80" i="6"/>
  <c r="AE111" i="6"/>
  <c r="AG87" i="6"/>
  <c r="AH87" i="6" s="1"/>
  <c r="AG118" i="6"/>
  <c r="AH118" i="6" s="1"/>
  <c r="AF68" i="6"/>
  <c r="AG104" i="6"/>
  <c r="AH104" i="6" s="1"/>
  <c r="AF43" i="6"/>
  <c r="AF65" i="6"/>
  <c r="AE120" i="6"/>
  <c r="AE45" i="6"/>
  <c r="AG108" i="6"/>
  <c r="AH108" i="6" s="1"/>
  <c r="AF51" i="6"/>
  <c r="AE125" i="6"/>
  <c r="AE65" i="6"/>
  <c r="AE95" i="6"/>
  <c r="AG112" i="6"/>
  <c r="AI112" i="6" s="1"/>
  <c r="AG72" i="6"/>
  <c r="AH72" i="6" s="1"/>
  <c r="AE46" i="6"/>
  <c r="AF73" i="6"/>
  <c r="AF82" i="6"/>
  <c r="AF60" i="6"/>
  <c r="AE78" i="6"/>
  <c r="AF59" i="6"/>
  <c r="AF63" i="6"/>
  <c r="AF120" i="6"/>
  <c r="AX38" i="6"/>
  <c r="AY38" i="6" s="1"/>
  <c r="AF44" i="6"/>
  <c r="AG61" i="6"/>
  <c r="AI61" i="6" s="1"/>
  <c r="AG94" i="6"/>
  <c r="AI94" i="6" s="1"/>
  <c r="AG83" i="6"/>
  <c r="AH83" i="6" s="1"/>
  <c r="AF46" i="6"/>
  <c r="AG75" i="6"/>
  <c r="AH75" i="6" s="1"/>
  <c r="AF58" i="6"/>
  <c r="AE116" i="6"/>
  <c r="AF104" i="6"/>
  <c r="AG52" i="6"/>
  <c r="AI52" i="6" s="1"/>
  <c r="AG57" i="6"/>
  <c r="AH57" i="6" s="1"/>
  <c r="AE26" i="6"/>
  <c r="AE58" i="6"/>
  <c r="AF34" i="6"/>
  <c r="AG69" i="6"/>
  <c r="AI69" i="6" s="1"/>
  <c r="AG98" i="6"/>
  <c r="AH98" i="6" s="1"/>
  <c r="AG127" i="6"/>
  <c r="AI127" i="6" s="1"/>
  <c r="AE97" i="6"/>
  <c r="AF54" i="6"/>
  <c r="AG71" i="6"/>
  <c r="AI71" i="6" s="1"/>
  <c r="AE115" i="6"/>
  <c r="AR74" i="6"/>
  <c r="AT74" i="6" s="1"/>
  <c r="AR90" i="6"/>
  <c r="AT90" i="6" s="1"/>
  <c r="AR61" i="6"/>
  <c r="AT61" i="6" s="1"/>
  <c r="AX79" i="6"/>
  <c r="AY79" i="6" s="1"/>
  <c r="AX72" i="6"/>
  <c r="AY72" i="6" s="1"/>
  <c r="AX42" i="6"/>
  <c r="AZ42" i="6" s="1"/>
  <c r="AX89" i="6"/>
  <c r="AZ89" i="6" s="1"/>
  <c r="AG44" i="6"/>
  <c r="AI44" i="6" s="1"/>
  <c r="AF61" i="6"/>
  <c r="AF74" i="6"/>
  <c r="AF57" i="6"/>
  <c r="AF118" i="6"/>
  <c r="AF38" i="6"/>
  <c r="AE117" i="6"/>
  <c r="AF52" i="6"/>
  <c r="AG64" i="6"/>
  <c r="AI64" i="6" s="1"/>
  <c r="AE126" i="6"/>
  <c r="AF105" i="6"/>
  <c r="AF79" i="6"/>
  <c r="AE110" i="6"/>
  <c r="AF126" i="6"/>
  <c r="AE75" i="6"/>
  <c r="AF87" i="6"/>
  <c r="AG95" i="6"/>
  <c r="AI95" i="6" s="1"/>
  <c r="AG96" i="6"/>
  <c r="AH96" i="6" s="1"/>
  <c r="AG38" i="6"/>
  <c r="AI38" i="6" s="1"/>
  <c r="AG97" i="6"/>
  <c r="AH97" i="6" s="1"/>
  <c r="AF86" i="6"/>
  <c r="AE84" i="6"/>
  <c r="AF100" i="6"/>
  <c r="AE35" i="6"/>
  <c r="AG76" i="6"/>
  <c r="AH76" i="6" s="1"/>
  <c r="AG91" i="6"/>
  <c r="AH91" i="6" s="1"/>
  <c r="AX87" i="6"/>
  <c r="AY87" i="6" s="1"/>
  <c r="AX80" i="6"/>
  <c r="AZ80" i="6" s="1"/>
  <c r="AR127" i="6"/>
  <c r="AT127" i="6" s="1"/>
  <c r="AR102" i="6"/>
  <c r="AS102" i="6" s="1"/>
  <c r="AX53" i="6"/>
  <c r="AZ53" i="6" s="1"/>
  <c r="AF72" i="6"/>
  <c r="AG89" i="6"/>
  <c r="AI89" i="6" s="1"/>
  <c r="AE27" i="6"/>
  <c r="AE88" i="6"/>
  <c r="AG101" i="6"/>
  <c r="AH101" i="6" s="1"/>
  <c r="AG41" i="6"/>
  <c r="AH41" i="6" s="1"/>
  <c r="AE101" i="6"/>
  <c r="AG54" i="6"/>
  <c r="AI54" i="6" s="1"/>
  <c r="AF56" i="6"/>
  <c r="AG59" i="6"/>
  <c r="AI59" i="6" s="1"/>
  <c r="AF35" i="6"/>
  <c r="AG122" i="6"/>
  <c r="AH122" i="6" s="1"/>
  <c r="AF76" i="6"/>
  <c r="AF93" i="6"/>
  <c r="BA104" i="6"/>
  <c r="BC104" i="6" s="1"/>
  <c r="AU37" i="6"/>
  <c r="AV37" i="6" s="1"/>
  <c r="AU103" i="6"/>
  <c r="AV103" i="6" s="1"/>
  <c r="AU67" i="6"/>
  <c r="AW67" i="6" s="1"/>
  <c r="AU57" i="6"/>
  <c r="AW57" i="6" s="1"/>
  <c r="AU33" i="6"/>
  <c r="AV33" i="6" s="1"/>
  <c r="AR68" i="6"/>
  <c r="AS68" i="6" s="1"/>
  <c r="AU79" i="6"/>
  <c r="AW79" i="6" s="1"/>
  <c r="AF42" i="6"/>
  <c r="AG28" i="6"/>
  <c r="AI28" i="6" s="1"/>
  <c r="AE82" i="6"/>
  <c r="AE118" i="6"/>
  <c r="AE37" i="6"/>
  <c r="AF26" i="6"/>
  <c r="AF117" i="6"/>
  <c r="AG68" i="6"/>
  <c r="AH68" i="6" s="1"/>
  <c r="AG33" i="6"/>
  <c r="AH33" i="6" s="1"/>
  <c r="AG103" i="6"/>
  <c r="AH103" i="6" s="1"/>
  <c r="AE50" i="6"/>
  <c r="AE69" i="6"/>
  <c r="AF53" i="6"/>
  <c r="AE33" i="6"/>
  <c r="AG34" i="6"/>
  <c r="AH34" i="6" s="1"/>
  <c r="AF83" i="6"/>
  <c r="AE104" i="6"/>
  <c r="AE49" i="6"/>
  <c r="AG90" i="6"/>
  <c r="AI90" i="6" s="1"/>
  <c r="AG42" i="6"/>
  <c r="AH42" i="6" s="1"/>
  <c r="AG74" i="6"/>
  <c r="AH74" i="6" s="1"/>
  <c r="AE81" i="6"/>
  <c r="AG46" i="6"/>
  <c r="AI46" i="6" s="1"/>
  <c r="AG49" i="6"/>
  <c r="AH49" i="6" s="1"/>
  <c r="AF113" i="6"/>
  <c r="AE59" i="6"/>
  <c r="AE127" i="6"/>
  <c r="AF84" i="6"/>
  <c r="AF102" i="6"/>
  <c r="AE122" i="6"/>
  <c r="AE41" i="6"/>
  <c r="AE91" i="6"/>
  <c r="AG31" i="6"/>
  <c r="AH31" i="6" s="1"/>
  <c r="AE56" i="6"/>
  <c r="AE71" i="6"/>
  <c r="AF71" i="6"/>
  <c r="AG115" i="6"/>
  <c r="AH115" i="6" s="1"/>
  <c r="AF115" i="6"/>
  <c r="BA60" i="6"/>
  <c r="BB60" i="6" s="1"/>
  <c r="AR37" i="6"/>
  <c r="AT37" i="6" s="1"/>
  <c r="AR27" i="6"/>
  <c r="AS27" i="6" s="1"/>
  <c r="AR80" i="6"/>
  <c r="AS80" i="6" s="1"/>
  <c r="AR94" i="6"/>
  <c r="AT94" i="6" s="1"/>
  <c r="AO33" i="6"/>
  <c r="AP33" i="6" s="1"/>
  <c r="AO75" i="6"/>
  <c r="AQ75" i="6" s="1"/>
  <c r="AR104" i="6"/>
  <c r="AS104" i="6" s="1"/>
  <c r="AR79" i="6"/>
  <c r="AS79" i="6" s="1"/>
  <c r="AO124" i="6"/>
  <c r="AQ124" i="6" s="1"/>
  <c r="AR116" i="6"/>
  <c r="AT116" i="6" s="1"/>
  <c r="AO58" i="6"/>
  <c r="AP58" i="6" s="1"/>
  <c r="AR69" i="6"/>
  <c r="AT69" i="6" s="1"/>
  <c r="AF80" i="6"/>
  <c r="AF95" i="6"/>
  <c r="AE51" i="6"/>
  <c r="AE89" i="6"/>
  <c r="AF111" i="6"/>
  <c r="AG125" i="6"/>
  <c r="AH125" i="6" s="1"/>
  <c r="AF112" i="6"/>
  <c r="AE67" i="6"/>
  <c r="AG106" i="6"/>
  <c r="AI106" i="6" s="1"/>
  <c r="AG65" i="6"/>
  <c r="AH65" i="6" s="1"/>
  <c r="AE90" i="6"/>
  <c r="AE42" i="6"/>
  <c r="AF28" i="6"/>
  <c r="AG116" i="6"/>
  <c r="AH116" i="6" s="1"/>
  <c r="AF29" i="6"/>
  <c r="AF69" i="6"/>
  <c r="AG73" i="6"/>
  <c r="AI73" i="6" s="1"/>
  <c r="AG79" i="6"/>
  <c r="AI79" i="6" s="1"/>
  <c r="AF94" i="6"/>
  <c r="AG66" i="6"/>
  <c r="AH66" i="6" s="1"/>
  <c r="AF81" i="6"/>
  <c r="AF27" i="6"/>
  <c r="AG67" i="6"/>
  <c r="AH67" i="6" s="1"/>
  <c r="AG117" i="6"/>
  <c r="AI117" i="6" s="1"/>
  <c r="AE73" i="6"/>
  <c r="AG58" i="6"/>
  <c r="AH58" i="6" s="1"/>
  <c r="AE94" i="6"/>
  <c r="AE64" i="6"/>
  <c r="AF89" i="6"/>
  <c r="AF103" i="6"/>
  <c r="AG29" i="6"/>
  <c r="AI29" i="6" s="1"/>
  <c r="AG26" i="6"/>
  <c r="AH26" i="6" s="1"/>
  <c r="AG60" i="6"/>
  <c r="AI60" i="6" s="1"/>
  <c r="AF108" i="6"/>
  <c r="AG45" i="6"/>
  <c r="AI45" i="6" s="1"/>
  <c r="AE36" i="6"/>
  <c r="AE109" i="6"/>
  <c r="AE100" i="6"/>
  <c r="AG109" i="6"/>
  <c r="AH109" i="6" s="1"/>
  <c r="AG36" i="6"/>
  <c r="AI36" i="6" s="1"/>
  <c r="AG63" i="6"/>
  <c r="AH63" i="6" s="1"/>
  <c r="AE54" i="6"/>
  <c r="AF91" i="6"/>
  <c r="AG35" i="6"/>
  <c r="AH35" i="6" s="1"/>
  <c r="AG48" i="6"/>
  <c r="AI48" i="6" s="1"/>
  <c r="AE48" i="6"/>
  <c r="AG86" i="6"/>
  <c r="AH86" i="6" s="1"/>
  <c r="AF48" i="6"/>
  <c r="AG93" i="6"/>
  <c r="AH93" i="6" s="1"/>
  <c r="AE93" i="6"/>
  <c r="AR33" i="6"/>
  <c r="AT33" i="6" s="1"/>
  <c r="AR124" i="6"/>
  <c r="AT124" i="6" s="1"/>
  <c r="AR95" i="6"/>
  <c r="AT95" i="6" s="1"/>
  <c r="AR58" i="6"/>
  <c r="AT58" i="6" s="1"/>
  <c r="AR29" i="6"/>
  <c r="AT29" i="6" s="1"/>
  <c r="AK61" i="6"/>
  <c r="AX34" i="6"/>
  <c r="AY34" i="6" s="1"/>
  <c r="AX123" i="6"/>
  <c r="AZ123" i="6" s="1"/>
  <c r="AX81" i="6"/>
  <c r="AY81" i="6" s="1"/>
  <c r="AX88" i="6"/>
  <c r="AY88" i="6" s="1"/>
  <c r="AX74" i="6"/>
  <c r="AY74" i="6" s="1"/>
  <c r="AX52" i="6"/>
  <c r="AZ52" i="6" s="1"/>
  <c r="AX61" i="6"/>
  <c r="AZ61" i="6" s="1"/>
  <c r="AX75" i="6"/>
  <c r="AZ75" i="6" s="1"/>
  <c r="AX73" i="6"/>
  <c r="AZ73" i="6" s="1"/>
  <c r="AX68" i="6"/>
  <c r="AZ68" i="6" s="1"/>
  <c r="AX60" i="6"/>
  <c r="AZ60" i="6" s="1"/>
  <c r="AX29" i="6"/>
  <c r="AZ29" i="6" s="1"/>
  <c r="AX57" i="6"/>
  <c r="AZ57" i="6" s="1"/>
  <c r="AX67" i="6"/>
  <c r="AY67" i="6" s="1"/>
  <c r="AX83" i="6"/>
  <c r="AY83" i="6" s="1"/>
  <c r="AX118" i="6"/>
  <c r="AZ118" i="6" s="1"/>
  <c r="AX44" i="6"/>
  <c r="AZ44" i="6" s="1"/>
  <c r="AX116" i="6"/>
  <c r="AZ116" i="6" s="1"/>
  <c r="AX27" i="6"/>
  <c r="AZ27" i="6" s="1"/>
  <c r="AX103" i="6"/>
  <c r="AZ103" i="6" s="1"/>
  <c r="AX37" i="6"/>
  <c r="AY37" i="6" s="1"/>
  <c r="AX51" i="6"/>
  <c r="AZ51" i="6" s="1"/>
  <c r="AX106" i="6"/>
  <c r="AY106" i="6" s="1"/>
  <c r="AX90" i="6"/>
  <c r="AZ90" i="6" s="1"/>
  <c r="AX124" i="6"/>
  <c r="AZ124" i="6" s="1"/>
  <c r="AX46" i="6"/>
  <c r="AY46" i="6" s="1"/>
  <c r="AX58" i="6"/>
  <c r="AZ58" i="6" s="1"/>
  <c r="AX127" i="6"/>
  <c r="AY127" i="6" s="1"/>
  <c r="AX94" i="6"/>
  <c r="AZ94" i="6" s="1"/>
  <c r="AK44" i="6"/>
  <c r="AL44" i="6"/>
  <c r="AM44" i="6" s="1"/>
  <c r="AK124" i="6"/>
  <c r="AX104" i="6"/>
  <c r="AZ104" i="6" s="1"/>
  <c r="AX33" i="6"/>
  <c r="AZ33" i="6" s="1"/>
  <c r="AX95" i="6"/>
  <c r="AZ95" i="6" s="1"/>
  <c r="AX117" i="6"/>
  <c r="AZ117" i="6" s="1"/>
  <c r="AJ44" i="6"/>
  <c r="AX82" i="6"/>
  <c r="AZ82" i="6" s="1"/>
  <c r="AO104" i="6"/>
  <c r="AQ104" i="6" s="1"/>
  <c r="BA68" i="6"/>
  <c r="BB68" i="6" s="1"/>
  <c r="AA124" i="6"/>
  <c r="AU87" i="6"/>
  <c r="AW87" i="6" s="1"/>
  <c r="AU38" i="6"/>
  <c r="AW38" i="6" s="1"/>
  <c r="AU42" i="6"/>
  <c r="AW42" i="6" s="1"/>
  <c r="BA58" i="6"/>
  <c r="BC58" i="6" s="1"/>
  <c r="BA26" i="6"/>
  <c r="BB26" i="6" s="1"/>
  <c r="BA127" i="6"/>
  <c r="BC127" i="6" s="1"/>
  <c r="BA69" i="6"/>
  <c r="BB69" i="6" s="1"/>
  <c r="BA94" i="6"/>
  <c r="BC94" i="6" s="1"/>
  <c r="AF125" i="6"/>
  <c r="AE29" i="6"/>
  <c r="AG123" i="6"/>
  <c r="AI123" i="6" s="1"/>
  <c r="AG105" i="6"/>
  <c r="AI105" i="6" s="1"/>
  <c r="AE106" i="6"/>
  <c r="AG88" i="6"/>
  <c r="AH88" i="6" s="1"/>
  <c r="AG113" i="6"/>
  <c r="AH113" i="6" s="1"/>
  <c r="AE52" i="6"/>
  <c r="AG43" i="6"/>
  <c r="AI43" i="6" s="1"/>
  <c r="AF66" i="6"/>
  <c r="AF96" i="6"/>
  <c r="AG111" i="6"/>
  <c r="AH111" i="6" s="1"/>
  <c r="AF50" i="6"/>
  <c r="AF123" i="6"/>
  <c r="AE38" i="6"/>
  <c r="AE60" i="6"/>
  <c r="AE68" i="6"/>
  <c r="AE43" i="6"/>
  <c r="AE72" i="6"/>
  <c r="AF64" i="6"/>
  <c r="AG81" i="6"/>
  <c r="AI81" i="6" s="1"/>
  <c r="AG126" i="6"/>
  <c r="AH126" i="6" s="1"/>
  <c r="AG50" i="6"/>
  <c r="AH50" i="6" s="1"/>
  <c r="AE105" i="6"/>
  <c r="AF119" i="6"/>
  <c r="AF88" i="6"/>
  <c r="AE79" i="6"/>
  <c r="AG25" i="6"/>
  <c r="AI25" i="6" s="1"/>
  <c r="AF33" i="6"/>
  <c r="AG110" i="6"/>
  <c r="AI110" i="6" s="1"/>
  <c r="AE74" i="6"/>
  <c r="AG82" i="6"/>
  <c r="AI82" i="6" s="1"/>
  <c r="AE83" i="6"/>
  <c r="AG27" i="6"/>
  <c r="AH27" i="6" s="1"/>
  <c r="AE123" i="6"/>
  <c r="AG119" i="6"/>
  <c r="AI119" i="6" s="1"/>
  <c r="AE87" i="6"/>
  <c r="AE113" i="6"/>
  <c r="AE63" i="6"/>
  <c r="AF32" i="6"/>
  <c r="AE76" i="6"/>
  <c r="AE102" i="6"/>
  <c r="AE39" i="6"/>
  <c r="AG32" i="6"/>
  <c r="AI32" i="6" s="1"/>
  <c r="AE86" i="6"/>
  <c r="AG39" i="6"/>
  <c r="AI39" i="6" s="1"/>
  <c r="AE98" i="6"/>
  <c r="AF78" i="6"/>
  <c r="AG100" i="6"/>
  <c r="AI100" i="6" s="1"/>
  <c r="AF31" i="6"/>
  <c r="AF45" i="6"/>
  <c r="AE31" i="6"/>
  <c r="C9" i="6"/>
  <c r="AF41" i="6"/>
  <c r="AF97" i="6"/>
  <c r="AF98" i="6"/>
  <c r="AG102" i="6"/>
  <c r="AI102" i="6" s="1"/>
  <c r="AG84" i="6"/>
  <c r="AH84" i="6" s="1"/>
  <c r="AF109" i="6"/>
  <c r="AE108" i="6"/>
  <c r="AO37" i="6"/>
  <c r="AP37" i="6" s="1"/>
  <c r="AO46" i="6"/>
  <c r="AQ46" i="6" s="1"/>
  <c r="AU60" i="6"/>
  <c r="AW60" i="6" s="1"/>
  <c r="BA79" i="6"/>
  <c r="BC79" i="6" s="1"/>
  <c r="BA87" i="6"/>
  <c r="BB87" i="6" s="1"/>
  <c r="AU73" i="6"/>
  <c r="AV73" i="6" s="1"/>
  <c r="AU61" i="6"/>
  <c r="AV61" i="6" s="1"/>
  <c r="AU119" i="6"/>
  <c r="AW119" i="6" s="1"/>
  <c r="BA49" i="6"/>
  <c r="BB49" i="6" s="1"/>
  <c r="AU88" i="6"/>
  <c r="AV88" i="6" s="1"/>
  <c r="BA51" i="6"/>
  <c r="BB51" i="6" s="1"/>
  <c r="BA126" i="6"/>
  <c r="BB126" i="6" s="1"/>
  <c r="BA33" i="6"/>
  <c r="BC33" i="6" s="1"/>
  <c r="AO79" i="6"/>
  <c r="AQ79" i="6" s="1"/>
  <c r="AJ124" i="6"/>
  <c r="AU90" i="6"/>
  <c r="AV90" i="6" s="1"/>
  <c r="BA72" i="6"/>
  <c r="BC72" i="6" s="1"/>
  <c r="BA37" i="6"/>
  <c r="BB37" i="6" s="1"/>
  <c r="AU52" i="6"/>
  <c r="AV52" i="6" s="1"/>
  <c r="BA46" i="6"/>
  <c r="BC46" i="6" s="1"/>
  <c r="BA80" i="6"/>
  <c r="BB80" i="6" s="1"/>
  <c r="BA117" i="6"/>
  <c r="BB117" i="6" s="1"/>
  <c r="AO74" i="6"/>
  <c r="AQ74" i="6" s="1"/>
  <c r="AO26" i="6"/>
  <c r="AP26" i="6" s="1"/>
  <c r="BA89" i="6"/>
  <c r="BB89" i="6" s="1"/>
  <c r="AA44" i="6"/>
  <c r="AJ61" i="6"/>
  <c r="AU118" i="6"/>
  <c r="AW118" i="6" s="1"/>
  <c r="AU127" i="6"/>
  <c r="AW127" i="6" s="1"/>
  <c r="AU49" i="6"/>
  <c r="AV49" i="6" s="1"/>
  <c r="AX102" i="6"/>
  <c r="AZ102" i="6" s="1"/>
  <c r="BA88" i="6"/>
  <c r="BB88" i="6" s="1"/>
  <c r="AX69" i="6"/>
  <c r="AZ69" i="6" s="1"/>
  <c r="BA83" i="6"/>
  <c r="BC83" i="6" s="1"/>
  <c r="AU81" i="6"/>
  <c r="AV81" i="6" s="1"/>
  <c r="AU53" i="6"/>
  <c r="AV53" i="6" s="1"/>
  <c r="AU51" i="6"/>
  <c r="AW51" i="6" s="1"/>
  <c r="AU25" i="6"/>
  <c r="AW25" i="6" s="1"/>
  <c r="AX126" i="6"/>
  <c r="AY126" i="6" s="1"/>
  <c r="BA105" i="6"/>
  <c r="BC105" i="6" s="1"/>
  <c r="BA29" i="6"/>
  <c r="BC29" i="6" s="1"/>
  <c r="BA123" i="6"/>
  <c r="BC123" i="6" s="1"/>
  <c r="AU96" i="6"/>
  <c r="AV96" i="6" s="1"/>
  <c r="AU34" i="6"/>
  <c r="AV34" i="6" s="1"/>
  <c r="AU68" i="6"/>
  <c r="AW68" i="6" s="1"/>
  <c r="BA38" i="6"/>
  <c r="BB38" i="6" s="1"/>
  <c r="BA103" i="6"/>
  <c r="BC103" i="6" s="1"/>
  <c r="AU75" i="6"/>
  <c r="AW75" i="6" s="1"/>
  <c r="AU116" i="6"/>
  <c r="AV116" i="6" s="1"/>
  <c r="AU117" i="6"/>
  <c r="AW117" i="6" s="1"/>
  <c r="AU44" i="6"/>
  <c r="AW44" i="6" s="1"/>
  <c r="AU74" i="6"/>
  <c r="AW74" i="6" s="1"/>
  <c r="AU89" i="6"/>
  <c r="AV89" i="6" s="1"/>
  <c r="AU104" i="6"/>
  <c r="AV104" i="6" s="1"/>
  <c r="BA90" i="6"/>
  <c r="BC90" i="6" s="1"/>
  <c r="AU72" i="6"/>
  <c r="AV72" i="6" s="1"/>
  <c r="BA73" i="6"/>
  <c r="BB73" i="6" s="1"/>
  <c r="BA27" i="6"/>
  <c r="BC27" i="6" s="1"/>
  <c r="BA124" i="6"/>
  <c r="BC124" i="6" s="1"/>
  <c r="AU124" i="6"/>
  <c r="AV124" i="6" s="1"/>
  <c r="BA42" i="6"/>
  <c r="BB42" i="6" s="1"/>
  <c r="AO52" i="6"/>
  <c r="AP52" i="6" s="1"/>
  <c r="BA95" i="6"/>
  <c r="BB95" i="6" s="1"/>
  <c r="AA61" i="6"/>
  <c r="BA118" i="6"/>
  <c r="BB118" i="6" s="1"/>
  <c r="AU102" i="6"/>
  <c r="AV102" i="6" s="1"/>
  <c r="AU106" i="6"/>
  <c r="AV106" i="6" s="1"/>
  <c r="BA67" i="6"/>
  <c r="BC67" i="6" s="1"/>
  <c r="BA57" i="6"/>
  <c r="BB57" i="6" s="1"/>
  <c r="AA80" i="6"/>
  <c r="AU126" i="6"/>
  <c r="AW126" i="6" s="1"/>
  <c r="AX105" i="6"/>
  <c r="AZ105" i="6" s="1"/>
  <c r="AX50" i="6"/>
  <c r="AZ50" i="6" s="1"/>
  <c r="AC44" i="6"/>
  <c r="AD44" i="6"/>
  <c r="AV82" i="6"/>
  <c r="AW82" i="6"/>
  <c r="BB50" i="6"/>
  <c r="BC50" i="6"/>
  <c r="AQ34" i="6"/>
  <c r="AP34" i="6"/>
  <c r="AP104" i="6"/>
  <c r="AT68" i="6"/>
  <c r="AI124" i="6"/>
  <c r="AH124" i="6"/>
  <c r="AP46" i="6"/>
  <c r="AZ65" i="6"/>
  <c r="AY65" i="6"/>
  <c r="BC118" i="6"/>
  <c r="AO126" i="6"/>
  <c r="AS82" i="6"/>
  <c r="AT82" i="6"/>
  <c r="AO90" i="6"/>
  <c r="AO38" i="6"/>
  <c r="AO95" i="6"/>
  <c r="AO44" i="6"/>
  <c r="Y44" i="6"/>
  <c r="AR122" i="6"/>
  <c r="AR108" i="6"/>
  <c r="AR93" i="6"/>
  <c r="AR86" i="6"/>
  <c r="AR115" i="6"/>
  <c r="AR100" i="6"/>
  <c r="AR48" i="6"/>
  <c r="AR63" i="6"/>
  <c r="AR56" i="6"/>
  <c r="AR78" i="6"/>
  <c r="AR71" i="6"/>
  <c r="AR31" i="6"/>
  <c r="C18" i="6"/>
  <c r="AR64" i="6"/>
  <c r="AR41" i="6"/>
  <c r="C16" i="6"/>
  <c r="C17" i="6"/>
  <c r="AR101" i="6"/>
  <c r="AR110" i="6"/>
  <c r="AR35" i="6"/>
  <c r="AR125" i="6"/>
  <c r="AR84" i="6"/>
  <c r="AR43" i="6"/>
  <c r="AR59" i="6"/>
  <c r="AR45" i="6"/>
  <c r="AR54" i="6"/>
  <c r="AR32" i="6"/>
  <c r="AR97" i="6"/>
  <c r="AR111" i="6"/>
  <c r="AR39" i="6"/>
  <c r="AR112" i="6"/>
  <c r="AR66" i="6"/>
  <c r="AR109" i="6"/>
  <c r="AR28" i="6"/>
  <c r="AR36" i="6"/>
  <c r="AR113" i="6"/>
  <c r="AI74" i="6"/>
  <c r="AO60" i="6"/>
  <c r="AO68" i="6"/>
  <c r="Y124" i="6"/>
  <c r="AR72" i="6"/>
  <c r="AR73" i="6"/>
  <c r="AR38" i="6"/>
  <c r="AJ122" i="6"/>
  <c r="AK115" i="6"/>
  <c r="AK122" i="6"/>
  <c r="AJ93" i="6"/>
  <c r="AJ127" i="6"/>
  <c r="AJ115" i="6"/>
  <c r="AJ109" i="6"/>
  <c r="AK108" i="6"/>
  <c r="AJ97" i="6"/>
  <c r="AL76" i="6"/>
  <c r="AM76" i="6" s="1"/>
  <c r="AK71" i="6"/>
  <c r="AJ48" i="6"/>
  <c r="AL102" i="6"/>
  <c r="AK98" i="6"/>
  <c r="AL84" i="6"/>
  <c r="AL86" i="6"/>
  <c r="E9" i="6"/>
  <c r="AK93" i="6"/>
  <c r="AK76" i="6"/>
  <c r="AL101" i="6"/>
  <c r="AL78" i="6"/>
  <c r="AK56" i="6"/>
  <c r="AL91" i="6"/>
  <c r="AM91" i="6" s="1"/>
  <c r="AJ84" i="6"/>
  <c r="AJ78" i="6"/>
  <c r="AJ71" i="6"/>
  <c r="AK48" i="6"/>
  <c r="AL41" i="6"/>
  <c r="AL63" i="6"/>
  <c r="AL36" i="6"/>
  <c r="AL39" i="6"/>
  <c r="AL71" i="6"/>
  <c r="AK100" i="6"/>
  <c r="AK63" i="6"/>
  <c r="AJ63" i="6"/>
  <c r="AK36" i="6"/>
  <c r="AL31" i="6"/>
  <c r="AL32" i="6"/>
  <c r="AL35" i="6"/>
  <c r="AL45" i="6"/>
  <c r="AL48" i="6"/>
  <c r="AL97" i="6"/>
  <c r="AL108" i="6"/>
  <c r="AJ59" i="6"/>
  <c r="AJ54" i="6"/>
  <c r="AL93" i="6"/>
  <c r="AK101" i="6"/>
  <c r="AJ101" i="6"/>
  <c r="AK109" i="6"/>
  <c r="AJ86" i="6"/>
  <c r="AK86" i="6"/>
  <c r="AL98" i="6"/>
  <c r="AM98" i="6" s="1"/>
  <c r="AJ120" i="6"/>
  <c r="AL127" i="6"/>
  <c r="AL122" i="6"/>
  <c r="AJ32" i="6"/>
  <c r="AK32" i="6"/>
  <c r="AK35" i="6"/>
  <c r="AL59" i="6"/>
  <c r="AJ100" i="6"/>
  <c r="AK41" i="6"/>
  <c r="AL56" i="6"/>
  <c r="AK91" i="6"/>
  <c r="AJ76" i="6"/>
  <c r="AL120" i="6"/>
  <c r="AM120" i="6" s="1"/>
  <c r="AJ108" i="6"/>
  <c r="AJ39" i="6"/>
  <c r="AL54" i="6"/>
  <c r="AK59" i="6"/>
  <c r="AL100" i="6"/>
  <c r="AJ91" i="6"/>
  <c r="AJ35" i="6"/>
  <c r="AJ41" i="6"/>
  <c r="AK120" i="6"/>
  <c r="AK127" i="6"/>
  <c r="AK39" i="6"/>
  <c r="AJ98" i="6"/>
  <c r="AJ36" i="6"/>
  <c r="AK31" i="6"/>
  <c r="AK45" i="6"/>
  <c r="AJ56" i="6"/>
  <c r="AK97" i="6"/>
  <c r="AK84" i="6"/>
  <c r="AL109" i="6"/>
  <c r="AL115" i="6"/>
  <c r="AJ31" i="6"/>
  <c r="AJ45" i="6"/>
  <c r="AK54" i="6"/>
  <c r="AK78" i="6"/>
  <c r="AJ102" i="6"/>
  <c r="AK102" i="6"/>
  <c r="AK79" i="6"/>
  <c r="AK68" i="6"/>
  <c r="AL53" i="6"/>
  <c r="AK53" i="6"/>
  <c r="AJ87" i="6"/>
  <c r="AK73" i="6"/>
  <c r="AJ88" i="6"/>
  <c r="AJ49" i="6"/>
  <c r="AL119" i="6"/>
  <c r="AJ106" i="6"/>
  <c r="AJ75" i="6"/>
  <c r="AL105" i="6"/>
  <c r="AK105" i="6"/>
  <c r="AK67" i="6"/>
  <c r="AL69" i="6"/>
  <c r="AK104" i="6"/>
  <c r="AJ123" i="6"/>
  <c r="AL112" i="6"/>
  <c r="AL50" i="6"/>
  <c r="AL126" i="6"/>
  <c r="AK126" i="6"/>
  <c r="AJ118" i="6"/>
  <c r="AL111" i="6"/>
  <c r="AL103" i="6"/>
  <c r="AJ83" i="6"/>
  <c r="AL96" i="6"/>
  <c r="AJ81" i="6"/>
  <c r="AK57" i="6"/>
  <c r="AK51" i="6"/>
  <c r="AK34" i="6"/>
  <c r="AL64" i="6"/>
  <c r="AL66" i="6"/>
  <c r="AJ94" i="6"/>
  <c r="AK94" i="6"/>
  <c r="AJ33" i="6"/>
  <c r="AL42" i="6"/>
  <c r="AJ43" i="6"/>
  <c r="AL58" i="6"/>
  <c r="AL52" i="6"/>
  <c r="AJ79" i="6"/>
  <c r="AL79" i="6"/>
  <c r="AJ68" i="6"/>
  <c r="AJ53" i="6"/>
  <c r="AL113" i="6"/>
  <c r="AL73" i="6"/>
  <c r="AL65" i="6"/>
  <c r="AL88" i="6"/>
  <c r="AL117" i="6"/>
  <c r="AJ117" i="6"/>
  <c r="AJ119" i="6"/>
  <c r="AK106" i="6"/>
  <c r="AK75" i="6"/>
  <c r="AL26" i="6"/>
  <c r="AJ105" i="6"/>
  <c r="AL67" i="6"/>
  <c r="AJ38" i="6"/>
  <c r="AJ69" i="6"/>
  <c r="AJ104" i="6"/>
  <c r="AK112" i="6"/>
  <c r="AJ112" i="6"/>
  <c r="AL37" i="6"/>
  <c r="AL29" i="6"/>
  <c r="AJ50" i="6"/>
  <c r="AJ46" i="6"/>
  <c r="AL125" i="6"/>
  <c r="AL118" i="6"/>
  <c r="AK111" i="6"/>
  <c r="AJ111" i="6"/>
  <c r="AJ116" i="6"/>
  <c r="AL83" i="6"/>
  <c r="AJ96" i="6"/>
  <c r="AK96" i="6"/>
  <c r="AL82" i="6"/>
  <c r="AL89" i="6"/>
  <c r="AL57" i="6"/>
  <c r="AL51" i="6"/>
  <c r="AL28" i="6"/>
  <c r="AL74" i="6"/>
  <c r="AK64" i="6"/>
  <c r="AL95" i="6"/>
  <c r="AL72" i="6"/>
  <c r="AK33" i="6"/>
  <c r="AJ42" i="6"/>
  <c r="AL43" i="6"/>
  <c r="AJ58" i="6"/>
  <c r="AJ52" i="6"/>
  <c r="AK90" i="6"/>
  <c r="AL68" i="6"/>
  <c r="AK113" i="6"/>
  <c r="AJ113" i="6"/>
  <c r="AL87" i="6"/>
  <c r="AK65" i="6"/>
  <c r="AJ65" i="6"/>
  <c r="AK49" i="6"/>
  <c r="AK117" i="6"/>
  <c r="AJ26" i="6"/>
  <c r="AJ67" i="6"/>
  <c r="AL38" i="6"/>
  <c r="AL123" i="6"/>
  <c r="AJ37" i="6"/>
  <c r="AJ29" i="6"/>
  <c r="AL46" i="6"/>
  <c r="AL27" i="6"/>
  <c r="AJ126" i="6"/>
  <c r="AK125" i="6"/>
  <c r="AJ125" i="6"/>
  <c r="AK118" i="6"/>
  <c r="AL116" i="6"/>
  <c r="AK103" i="6"/>
  <c r="AK82" i="6"/>
  <c r="AK89" i="6"/>
  <c r="AJ57" i="6"/>
  <c r="AJ51" i="6"/>
  <c r="AK28" i="6"/>
  <c r="AJ28" i="6"/>
  <c r="AJ34" i="6"/>
  <c r="AK74" i="6"/>
  <c r="AL110" i="6"/>
  <c r="AJ95" i="6"/>
  <c r="AK95" i="6"/>
  <c r="AK42" i="6"/>
  <c r="AL25" i="6"/>
  <c r="AK25" i="6"/>
  <c r="AK58" i="6"/>
  <c r="AJ90" i="6"/>
  <c r="AL90" i="6"/>
  <c r="AJ60" i="6"/>
  <c r="AL60" i="6"/>
  <c r="AK60" i="6"/>
  <c r="AK87" i="6"/>
  <c r="AJ73" i="6"/>
  <c r="AK88" i="6"/>
  <c r="AL49" i="6"/>
  <c r="AK119" i="6"/>
  <c r="AL106" i="6"/>
  <c r="AL75" i="6"/>
  <c r="AK26" i="6"/>
  <c r="AK38" i="6"/>
  <c r="AK69" i="6"/>
  <c r="AL104" i="6"/>
  <c r="AK123" i="6"/>
  <c r="AK37" i="6"/>
  <c r="AK29" i="6"/>
  <c r="AK50" i="6"/>
  <c r="AK46" i="6"/>
  <c r="AK27" i="6"/>
  <c r="AJ27" i="6"/>
  <c r="AK116" i="6"/>
  <c r="AJ103" i="6"/>
  <c r="AK83" i="6"/>
  <c r="AK81" i="6"/>
  <c r="AL81" i="6"/>
  <c r="AJ82" i="6"/>
  <c r="AJ89" i="6"/>
  <c r="AL34" i="6"/>
  <c r="AJ74" i="6"/>
  <c r="AJ64" i="6"/>
  <c r="AJ66" i="6"/>
  <c r="AK66" i="6"/>
  <c r="AK110" i="6"/>
  <c r="AJ110" i="6"/>
  <c r="AK72" i="6"/>
  <c r="AJ72" i="6"/>
  <c r="AL94" i="6"/>
  <c r="AL33" i="6"/>
  <c r="AK43" i="6"/>
  <c r="AJ25" i="6"/>
  <c r="AK52" i="6"/>
  <c r="BA75" i="6"/>
  <c r="BA61" i="6"/>
  <c r="AR42" i="6"/>
  <c r="BA52" i="6"/>
  <c r="AR52" i="6"/>
  <c r="BA116" i="6"/>
  <c r="AR46" i="6"/>
  <c r="AU46" i="6"/>
  <c r="AU95" i="6"/>
  <c r="AU80" i="6"/>
  <c r="AR117" i="6"/>
  <c r="AU58" i="6"/>
  <c r="BA44" i="6"/>
  <c r="BA74" i="6"/>
  <c r="U132" i="6"/>
  <c r="V79" i="6" s="1"/>
  <c r="AU26" i="6"/>
  <c r="AL61" i="6"/>
  <c r="AU65" i="6"/>
  <c r="BA65" i="6"/>
  <c r="AO118" i="6"/>
  <c r="AO127" i="6"/>
  <c r="AZ119" i="6"/>
  <c r="BA119" i="6"/>
  <c r="AO49" i="6"/>
  <c r="AR49" i="6"/>
  <c r="BA102" i="6"/>
  <c r="AU69" i="6"/>
  <c r="AO106" i="6"/>
  <c r="AU83" i="6"/>
  <c r="BA81" i="6"/>
  <c r="AO67" i="6"/>
  <c r="BA53" i="6"/>
  <c r="AU94" i="6"/>
  <c r="AO57" i="6"/>
  <c r="BA25" i="6"/>
  <c r="AX122" i="6"/>
  <c r="AX121" i="6"/>
  <c r="AX115" i="6"/>
  <c r="AX114" i="6"/>
  <c r="AX108" i="6"/>
  <c r="AX120" i="6"/>
  <c r="AX98" i="6"/>
  <c r="AX99" i="6"/>
  <c r="AX93" i="6"/>
  <c r="AX85" i="6"/>
  <c r="AX91" i="6"/>
  <c r="AX86" i="6"/>
  <c r="AX76" i="6"/>
  <c r="AX71" i="6"/>
  <c r="AX62" i="6"/>
  <c r="AX107" i="6"/>
  <c r="AX78" i="6"/>
  <c r="AX77" i="6"/>
  <c r="AX70" i="6"/>
  <c r="AX56" i="6"/>
  <c r="AX92" i="6"/>
  <c r="AX63" i="6"/>
  <c r="AX48" i="6"/>
  <c r="AX47" i="6"/>
  <c r="AX40" i="6"/>
  <c r="AX31" i="6"/>
  <c r="G16" i="6"/>
  <c r="AX100" i="6"/>
  <c r="AX55" i="6"/>
  <c r="AX41" i="6"/>
  <c r="G18" i="6"/>
  <c r="G17" i="6"/>
  <c r="AX30" i="6"/>
  <c r="AX101" i="6"/>
  <c r="AX64" i="6"/>
  <c r="AX43" i="6"/>
  <c r="AX45" i="6"/>
  <c r="AX32" i="6"/>
  <c r="AX97" i="6"/>
  <c r="AX111" i="6"/>
  <c r="AX39" i="6"/>
  <c r="AX112" i="6"/>
  <c r="AX125" i="6"/>
  <c r="AX59" i="6"/>
  <c r="AX66" i="6"/>
  <c r="AX109" i="6"/>
  <c r="AX28" i="6"/>
  <c r="AX36" i="6"/>
  <c r="AX54" i="6"/>
  <c r="AX113" i="6"/>
  <c r="AX110" i="6"/>
  <c r="AX84" i="6"/>
  <c r="AX35" i="6"/>
  <c r="AR126" i="6"/>
  <c r="AR123" i="6"/>
  <c r="AU123" i="6"/>
  <c r="AR105" i="6"/>
  <c r="AU29" i="6"/>
  <c r="AX96" i="6"/>
  <c r="AO122" i="6"/>
  <c r="AO115" i="6"/>
  <c r="AO100" i="6"/>
  <c r="AO63" i="6"/>
  <c r="AO86" i="6"/>
  <c r="AO93" i="6"/>
  <c r="AO41" i="6"/>
  <c r="AO31" i="6"/>
  <c r="AO56" i="6"/>
  <c r="AO108" i="6"/>
  <c r="AO78" i="6"/>
  <c r="AO71" i="6"/>
  <c r="B17" i="6"/>
  <c r="B16" i="6"/>
  <c r="B18" i="6"/>
  <c r="AO48" i="6"/>
  <c r="AO64" i="6"/>
  <c r="AO101" i="6"/>
  <c r="AO125" i="6"/>
  <c r="AO59" i="6"/>
  <c r="AO111" i="6"/>
  <c r="AO39" i="6"/>
  <c r="AO112" i="6"/>
  <c r="AO66" i="6"/>
  <c r="AO109" i="6"/>
  <c r="AO28" i="6"/>
  <c r="AO36" i="6"/>
  <c r="AO113" i="6"/>
  <c r="AO110" i="6"/>
  <c r="AO84" i="6"/>
  <c r="AO35" i="6"/>
  <c r="AO43" i="6"/>
  <c r="AO97" i="6"/>
  <c r="AO45" i="6"/>
  <c r="AO54" i="6"/>
  <c r="AO32" i="6"/>
  <c r="AO96" i="6"/>
  <c r="AO82" i="6"/>
  <c r="BB33" i="6"/>
  <c r="AO80" i="6"/>
  <c r="AB122" i="6"/>
  <c r="AA115" i="6"/>
  <c r="Y115" i="6"/>
  <c r="AA108" i="6"/>
  <c r="AB93" i="6"/>
  <c r="Y122" i="6"/>
  <c r="Y108" i="6"/>
  <c r="Y93" i="6"/>
  <c r="AA93" i="6"/>
  <c r="AB102" i="6"/>
  <c r="AA98" i="6"/>
  <c r="Y84" i="6"/>
  <c r="AA71" i="6"/>
  <c r="AB48" i="6"/>
  <c r="Y98" i="6"/>
  <c r="AB97" i="6"/>
  <c r="AB84" i="6"/>
  <c r="AB76" i="6"/>
  <c r="AC76" i="6" s="1"/>
  <c r="Y71" i="6"/>
  <c r="AB127" i="6"/>
  <c r="AB91" i="6"/>
  <c r="AC91" i="6" s="1"/>
  <c r="Y86" i="6"/>
  <c r="Y78" i="6"/>
  <c r="AA76" i="6"/>
  <c r="AA48" i="6"/>
  <c r="AA63" i="6"/>
  <c r="AA86" i="6"/>
  <c r="AB78" i="6"/>
  <c r="Y76" i="6"/>
  <c r="AB71" i="6"/>
  <c r="Y48" i="6"/>
  <c r="B9" i="6"/>
  <c r="AB115" i="6"/>
  <c r="AA56" i="6"/>
  <c r="AA41" i="6"/>
  <c r="Y56" i="6"/>
  <c r="AA39" i="6"/>
  <c r="Y32" i="6"/>
  <c r="AB32" i="6"/>
  <c r="Y39" i="6"/>
  <c r="Y45" i="6"/>
  <c r="Y54" i="6"/>
  <c r="AA59" i="6"/>
  <c r="AB100" i="6"/>
  <c r="Y41" i="6"/>
  <c r="AB54" i="6"/>
  <c r="AB56" i="6"/>
  <c r="AA78" i="6"/>
  <c r="Y31" i="6"/>
  <c r="Y35" i="6"/>
  <c r="AB39" i="6"/>
  <c r="AB41" i="6"/>
  <c r="AA45" i="6"/>
  <c r="AB63" i="6"/>
  <c r="AB59" i="6"/>
  <c r="Y91" i="6"/>
  <c r="AA84" i="6"/>
  <c r="AB109" i="6"/>
  <c r="AA102" i="6"/>
  <c r="AA36" i="6"/>
  <c r="AA31" i="6"/>
  <c r="AB45" i="6"/>
  <c r="Y101" i="6"/>
  <c r="AA97" i="6"/>
  <c r="AB98" i="6"/>
  <c r="AC98" i="6" s="1"/>
  <c r="AB35" i="6"/>
  <c r="Y109" i="6"/>
  <c r="AB36" i="6"/>
  <c r="AB31" i="6"/>
  <c r="AA91" i="6"/>
  <c r="Y63" i="6"/>
  <c r="AB101" i="6"/>
  <c r="AB108" i="6"/>
  <c r="Y59" i="6"/>
  <c r="Y100" i="6"/>
  <c r="Y120" i="6"/>
  <c r="Y36" i="6"/>
  <c r="AA54" i="6"/>
  <c r="Y102" i="6"/>
  <c r="AB120" i="6"/>
  <c r="AC120" i="6" s="1"/>
  <c r="Y127" i="6"/>
  <c r="AA35" i="6"/>
  <c r="AA100" i="6"/>
  <c r="AA101" i="6"/>
  <c r="AA32" i="6"/>
  <c r="AA109" i="6"/>
  <c r="AB86" i="6"/>
  <c r="Y97" i="6"/>
  <c r="AA120" i="6"/>
  <c r="AA127" i="6"/>
  <c r="AA122" i="6"/>
  <c r="Y90" i="6"/>
  <c r="AA79" i="6"/>
  <c r="AB68" i="6"/>
  <c r="Y113" i="6"/>
  <c r="AA87" i="6"/>
  <c r="Y73" i="6"/>
  <c r="Y65" i="6"/>
  <c r="Y88" i="6"/>
  <c r="AA49" i="6"/>
  <c r="AA117" i="6"/>
  <c r="AB117" i="6"/>
  <c r="Y106" i="6"/>
  <c r="AB75" i="6"/>
  <c r="AB26" i="6"/>
  <c r="AA105" i="6"/>
  <c r="Y67" i="6"/>
  <c r="AA38" i="6"/>
  <c r="AA69" i="6"/>
  <c r="AA104" i="6"/>
  <c r="AB123" i="6"/>
  <c r="AA112" i="6"/>
  <c r="AB37" i="6"/>
  <c r="AB29" i="6"/>
  <c r="Y50" i="6"/>
  <c r="AB46" i="6"/>
  <c r="AA125" i="6"/>
  <c r="Y125" i="6"/>
  <c r="AA118" i="6"/>
  <c r="AA111" i="6"/>
  <c r="Y116" i="6"/>
  <c r="Y83" i="6"/>
  <c r="AA81" i="6"/>
  <c r="AB57" i="6"/>
  <c r="AB51" i="6"/>
  <c r="Y28" i="6"/>
  <c r="AB28" i="6"/>
  <c r="AB34" i="6"/>
  <c r="Y74" i="6"/>
  <c r="AA66" i="6"/>
  <c r="AB110" i="6"/>
  <c r="AB95" i="6"/>
  <c r="Y72" i="6"/>
  <c r="AA42" i="6"/>
  <c r="Y52" i="6"/>
  <c r="AB90" i="6"/>
  <c r="AA68" i="6"/>
  <c r="AA53" i="6"/>
  <c r="Y53" i="6"/>
  <c r="AA113" i="6"/>
  <c r="AB60" i="6"/>
  <c r="AA60" i="6"/>
  <c r="Y87" i="6"/>
  <c r="AB65" i="6"/>
  <c r="Y26" i="6"/>
  <c r="AA67" i="6"/>
  <c r="Y38" i="6"/>
  <c r="AB69" i="6"/>
  <c r="AA123" i="6"/>
  <c r="Y123" i="6"/>
  <c r="Y37" i="6"/>
  <c r="Y29" i="6"/>
  <c r="AA50" i="6"/>
  <c r="Y46" i="6"/>
  <c r="Y27" i="6"/>
  <c r="AB125" i="6"/>
  <c r="AB118" i="6"/>
  <c r="Y118" i="6"/>
  <c r="AA116" i="6"/>
  <c r="AB103" i="6"/>
  <c r="AA103" i="6"/>
  <c r="AB82" i="6"/>
  <c r="AB89" i="6"/>
  <c r="AA57" i="6"/>
  <c r="Y51" i="6"/>
  <c r="AA34" i="6"/>
  <c r="AA74" i="6"/>
  <c r="AB64" i="6"/>
  <c r="Y66" i="6"/>
  <c r="Y110" i="6"/>
  <c r="Y95" i="6"/>
  <c r="AA94" i="6"/>
  <c r="AA33" i="6"/>
  <c r="AB42" i="6"/>
  <c r="AA43" i="6"/>
  <c r="AB25" i="6"/>
  <c r="Y25" i="6"/>
  <c r="Y58" i="6"/>
  <c r="AA52" i="6"/>
  <c r="AA90" i="6"/>
  <c r="Y60" i="6"/>
  <c r="AB87" i="6"/>
  <c r="AA73" i="6"/>
  <c r="AA65" i="6"/>
  <c r="AB88" i="6"/>
  <c r="AA88" i="6"/>
  <c r="AB49" i="6"/>
  <c r="Y117" i="6"/>
  <c r="Y119" i="6"/>
  <c r="AB106" i="6"/>
  <c r="AA106" i="6"/>
  <c r="Y75" i="6"/>
  <c r="AA75" i="6"/>
  <c r="AA26" i="6"/>
  <c r="Y105" i="6"/>
  <c r="AB67" i="6"/>
  <c r="Y104" i="6"/>
  <c r="AB112" i="6"/>
  <c r="AA46" i="6"/>
  <c r="AB27" i="6"/>
  <c r="Y126" i="6"/>
  <c r="AB111" i="6"/>
  <c r="AB83" i="6"/>
  <c r="AA83" i="6"/>
  <c r="AA96" i="6"/>
  <c r="AB81" i="6"/>
  <c r="Y81" i="6"/>
  <c r="AA82" i="6"/>
  <c r="AA89" i="6"/>
  <c r="Y57" i="6"/>
  <c r="AA51" i="6"/>
  <c r="Y34" i="6"/>
  <c r="AB74" i="6"/>
  <c r="AA64" i="6"/>
  <c r="AB66" i="6"/>
  <c r="AA110" i="6"/>
  <c r="AA72" i="6"/>
  <c r="AB72" i="6"/>
  <c r="AB94" i="6"/>
  <c r="Y94" i="6"/>
  <c r="AB33" i="6"/>
  <c r="Y43" i="6"/>
  <c r="AB79" i="6"/>
  <c r="Y79" i="6"/>
  <c r="Y68" i="6"/>
  <c r="AB53" i="6"/>
  <c r="AB113" i="6"/>
  <c r="AB73" i="6"/>
  <c r="Y49" i="6"/>
  <c r="AA119" i="6"/>
  <c r="AB119" i="6"/>
  <c r="AB105" i="6"/>
  <c r="AB38" i="6"/>
  <c r="Y69" i="6"/>
  <c r="AB104" i="6"/>
  <c r="Y112" i="6"/>
  <c r="AA37" i="6"/>
  <c r="AA29" i="6"/>
  <c r="AB50" i="6"/>
  <c r="AA27" i="6"/>
  <c r="AA126" i="6"/>
  <c r="AB126" i="6"/>
  <c r="Y111" i="6"/>
  <c r="AB116" i="6"/>
  <c r="Y103" i="6"/>
  <c r="AB96" i="6"/>
  <c r="Y96" i="6"/>
  <c r="Y82" i="6"/>
  <c r="Y89" i="6"/>
  <c r="AA28" i="6"/>
  <c r="Y64" i="6"/>
  <c r="AA95" i="6"/>
  <c r="Y33" i="6"/>
  <c r="Y42" i="6"/>
  <c r="AB43" i="6"/>
  <c r="AA25" i="6"/>
  <c r="AB58" i="6"/>
  <c r="AA58" i="6"/>
  <c r="AB52" i="6"/>
  <c r="AO65" i="6"/>
  <c r="AO119" i="6"/>
  <c r="AO102" i="6"/>
  <c r="AO88" i="6"/>
  <c r="AR88" i="6"/>
  <c r="AO69" i="6"/>
  <c r="BB106" i="6"/>
  <c r="BC106" i="6"/>
  <c r="AO83" i="6"/>
  <c r="AR83" i="6"/>
  <c r="AR67" i="6"/>
  <c r="AO53" i="6"/>
  <c r="AR53" i="6"/>
  <c r="AO94" i="6"/>
  <c r="AV57" i="6"/>
  <c r="AR25" i="6"/>
  <c r="Y80" i="6"/>
  <c r="AB80" i="6"/>
  <c r="AO105" i="6"/>
  <c r="AO50" i="6"/>
  <c r="AR50" i="6"/>
  <c r="AH52" i="6"/>
  <c r="AR60" i="6"/>
  <c r="AB124" i="6"/>
  <c r="AM124" i="6"/>
  <c r="AN124" i="6"/>
  <c r="AO72" i="6"/>
  <c r="AO87" i="6"/>
  <c r="AR87" i="6"/>
  <c r="AO73" i="6"/>
  <c r="AZ38" i="6"/>
  <c r="AO103" i="6"/>
  <c r="AR103" i="6"/>
  <c r="AO27" i="6"/>
  <c r="AR75" i="6"/>
  <c r="AO61" i="6"/>
  <c r="AO42" i="6"/>
  <c r="AO116" i="6"/>
  <c r="AY116" i="6"/>
  <c r="BC80" i="6"/>
  <c r="AO117" i="6"/>
  <c r="AR44" i="6"/>
  <c r="AR26" i="6"/>
  <c r="AO89" i="6"/>
  <c r="AR89" i="6"/>
  <c r="Y61" i="6"/>
  <c r="AB61" i="6"/>
  <c r="AR65" i="6"/>
  <c r="AR118" i="6"/>
  <c r="AR119" i="6"/>
  <c r="AR106" i="6"/>
  <c r="AO81" i="6"/>
  <c r="AR81" i="6"/>
  <c r="AO51" i="6"/>
  <c r="AR51" i="6"/>
  <c r="AR57" i="6"/>
  <c r="AO25" i="6"/>
  <c r="AU122" i="6"/>
  <c r="AU100" i="6"/>
  <c r="AU115" i="6"/>
  <c r="AU108" i="6"/>
  <c r="AU93" i="6"/>
  <c r="AU86" i="6"/>
  <c r="AU78" i="6"/>
  <c r="AU63" i="6"/>
  <c r="AU41" i="6"/>
  <c r="E17" i="6"/>
  <c r="AU48" i="6"/>
  <c r="AU31" i="6"/>
  <c r="AU71" i="6"/>
  <c r="E18" i="6"/>
  <c r="AU56" i="6"/>
  <c r="E16" i="6"/>
  <c r="AU101" i="6"/>
  <c r="AU64" i="6"/>
  <c r="AU110" i="6"/>
  <c r="AU66" i="6"/>
  <c r="AU97" i="6"/>
  <c r="AU28" i="6"/>
  <c r="AU36" i="6"/>
  <c r="AU54" i="6"/>
  <c r="AU113" i="6"/>
  <c r="AU125" i="6"/>
  <c r="AU45" i="6"/>
  <c r="AU35" i="6"/>
  <c r="AU84" i="6"/>
  <c r="AU43" i="6"/>
  <c r="AU111" i="6"/>
  <c r="AU32" i="6"/>
  <c r="AU112" i="6"/>
  <c r="AU59" i="6"/>
  <c r="AU109" i="6"/>
  <c r="AU39" i="6"/>
  <c r="BA121" i="6"/>
  <c r="BA122" i="6"/>
  <c r="BA115" i="6"/>
  <c r="BA107" i="6"/>
  <c r="BA120" i="6"/>
  <c r="BA91" i="6"/>
  <c r="BA114" i="6"/>
  <c r="BA100" i="6"/>
  <c r="BA92" i="6"/>
  <c r="BA108" i="6"/>
  <c r="BA86" i="6"/>
  <c r="BA99" i="6"/>
  <c r="BA77" i="6"/>
  <c r="BA70" i="6"/>
  <c r="BA63" i="6"/>
  <c r="BA71" i="6"/>
  <c r="BA55" i="6"/>
  <c r="BA78" i="6"/>
  <c r="BA76" i="6"/>
  <c r="BA62" i="6"/>
  <c r="BA41" i="6"/>
  <c r="BA31" i="6"/>
  <c r="BA30" i="6"/>
  <c r="BA98" i="6"/>
  <c r="BA56" i="6"/>
  <c r="BA47" i="6"/>
  <c r="BA40" i="6"/>
  <c r="I17" i="6"/>
  <c r="BA93" i="6"/>
  <c r="BA85" i="6"/>
  <c r="BA48" i="6"/>
  <c r="I16" i="6"/>
  <c r="I18" i="6"/>
  <c r="BA101" i="6"/>
  <c r="BA64" i="6"/>
  <c r="BA112" i="6"/>
  <c r="BA84" i="6"/>
  <c r="BA43" i="6"/>
  <c r="BA109" i="6"/>
  <c r="BA28" i="6"/>
  <c r="BA36" i="6"/>
  <c r="BA110" i="6"/>
  <c r="BA35" i="6"/>
  <c r="BA66" i="6"/>
  <c r="BA97" i="6"/>
  <c r="BA45" i="6"/>
  <c r="BA54" i="6"/>
  <c r="BA32" i="6"/>
  <c r="BA125" i="6"/>
  <c r="BA59" i="6"/>
  <c r="BA111" i="6"/>
  <c r="BA39" i="6"/>
  <c r="BA113" i="6"/>
  <c r="AK80" i="6"/>
  <c r="AL80" i="6"/>
  <c r="AJ80" i="6"/>
  <c r="AO123" i="6"/>
  <c r="AU105" i="6"/>
  <c r="AO29" i="6"/>
  <c r="AU50" i="6"/>
  <c r="BA96" i="6"/>
  <c r="AR96" i="6"/>
  <c r="BA82" i="6"/>
  <c r="AR34" i="6"/>
  <c r="BA34" i="6"/>
  <c r="AI125" i="6"/>
  <c r="AH106" i="6"/>
  <c r="AI53" i="6"/>
  <c r="AI104" i="6"/>
  <c r="AH117" i="6"/>
  <c r="AI31" i="6"/>
  <c r="AH56" i="6"/>
  <c r="AI56" i="6"/>
  <c r="Z104" i="1"/>
  <c r="Z88" i="1"/>
  <c r="P116" i="1"/>
  <c r="Q116" i="1" s="1"/>
  <c r="Z43" i="1"/>
  <c r="Z51" i="1"/>
  <c r="T51" i="1"/>
  <c r="T104" i="1"/>
  <c r="T106" i="1"/>
  <c r="T43" i="1"/>
  <c r="T112" i="1"/>
  <c r="P105" i="1"/>
  <c r="T105" i="1"/>
  <c r="Z105" i="1"/>
  <c r="Z116" i="1"/>
  <c r="P53" i="1"/>
  <c r="R53" i="1" s="1"/>
  <c r="P124" i="1"/>
  <c r="R124" i="1" s="1"/>
  <c r="Z57" i="1"/>
  <c r="T57" i="1"/>
  <c r="T97" i="1"/>
  <c r="P97" i="1"/>
  <c r="R97" i="1" s="1"/>
  <c r="P72" i="1"/>
  <c r="Z72" i="1" s="1"/>
  <c r="T72" i="1"/>
  <c r="T110" i="1"/>
  <c r="P110" i="1"/>
  <c r="R110" i="1" s="1"/>
  <c r="Z110" i="1"/>
  <c r="P68" i="1"/>
  <c r="R68" i="1" s="1"/>
  <c r="T68" i="1"/>
  <c r="P33" i="1"/>
  <c r="R33" i="1" s="1"/>
  <c r="T33" i="1"/>
  <c r="Z33" i="1"/>
  <c r="T88" i="1"/>
  <c r="P94" i="1"/>
  <c r="Z94" i="1" s="1"/>
  <c r="P67" i="1"/>
  <c r="R67" i="1" s="1"/>
  <c r="P60" i="1"/>
  <c r="R60" i="1" s="1"/>
  <c r="P123" i="1"/>
  <c r="R123" i="1" s="1"/>
  <c r="T123" i="1"/>
  <c r="P37" i="1"/>
  <c r="Z37" i="1" s="1"/>
  <c r="T37" i="1"/>
  <c r="P64" i="1"/>
  <c r="T64" i="1"/>
  <c r="T111" i="1"/>
  <c r="P111" i="1"/>
  <c r="Z111" i="1" s="1"/>
  <c r="P126" i="1"/>
  <c r="T126" i="1"/>
  <c r="Z126" i="1"/>
  <c r="Z64" i="1"/>
  <c r="T95" i="1"/>
  <c r="P73" i="1"/>
  <c r="Z73" i="1"/>
  <c r="P127" i="1"/>
  <c r="T127" i="1"/>
  <c r="Z127" i="1"/>
  <c r="T59" i="1"/>
  <c r="P59" i="1"/>
  <c r="R59" i="1" s="1"/>
  <c r="P32" i="1"/>
  <c r="Z32" i="1" s="1"/>
  <c r="T32" i="1"/>
  <c r="P52" i="1"/>
  <c r="Z52" i="1"/>
  <c r="P81" i="1"/>
  <c r="R81" i="1" s="1"/>
  <c r="Z81" i="1"/>
  <c r="P101" i="1"/>
  <c r="Z101" i="1" s="1"/>
  <c r="T101" i="1"/>
  <c r="T69" i="1"/>
  <c r="P69" i="1"/>
  <c r="R69" i="1" s="1"/>
  <c r="P125" i="1"/>
  <c r="Z125" i="1"/>
  <c r="P96" i="1"/>
  <c r="Z96" i="1" s="1"/>
  <c r="T96" i="1"/>
  <c r="P83" i="1"/>
  <c r="T83" i="1"/>
  <c r="T52" i="1"/>
  <c r="T44" i="1"/>
  <c r="T81" i="1"/>
  <c r="T67" i="1"/>
  <c r="T125" i="1"/>
  <c r="P57" i="1"/>
  <c r="R57" i="1" s="1"/>
  <c r="T34" i="1"/>
  <c r="P46" i="1"/>
  <c r="Z46" i="1" s="1"/>
  <c r="P45" i="1"/>
  <c r="Z45" i="1"/>
  <c r="P61" i="1"/>
  <c r="Z61" i="1" s="1"/>
  <c r="T61" i="1"/>
  <c r="P49" i="1"/>
  <c r="T49" i="1"/>
  <c r="P75" i="1"/>
  <c r="R75" i="1" s="1"/>
  <c r="T75" i="1"/>
  <c r="P36" i="1"/>
  <c r="T36" i="1"/>
  <c r="Z36" i="1"/>
  <c r="P87" i="1"/>
  <c r="Z87" i="1" s="1"/>
  <c r="T87" i="1"/>
  <c r="T117" i="1"/>
  <c r="P117" i="1"/>
  <c r="R117" i="1" s="1"/>
  <c r="R43" i="1"/>
  <c r="Q43" i="1"/>
  <c r="P102" i="1"/>
  <c r="Z102" i="1"/>
  <c r="T28" i="1"/>
  <c r="Z28" i="1"/>
  <c r="P28" i="1"/>
  <c r="R28" i="1" s="1"/>
  <c r="Z66" i="1"/>
  <c r="P66" i="1"/>
  <c r="Q66" i="1" s="1"/>
  <c r="T66" i="1"/>
  <c r="P113" i="1"/>
  <c r="Z113" i="1" s="1"/>
  <c r="T113" i="1"/>
  <c r="T109" i="1"/>
  <c r="Z109" i="1"/>
  <c r="P109" i="1"/>
  <c r="R109" i="1" s="1"/>
  <c r="P25" i="1"/>
  <c r="Z25" i="1"/>
  <c r="T25" i="1"/>
  <c r="P90" i="1"/>
  <c r="R90" i="1" s="1"/>
  <c r="T90" i="1"/>
  <c r="P65" i="1"/>
  <c r="R65" i="1" s="1"/>
  <c r="T65" i="1"/>
  <c r="Z65" i="1"/>
  <c r="P38" i="1"/>
  <c r="Z38" i="1" s="1"/>
  <c r="P103" i="1"/>
  <c r="Z103" i="1"/>
  <c r="T103" i="1"/>
  <c r="Z90" i="1"/>
  <c r="Z59" i="1"/>
  <c r="P80" i="1"/>
  <c r="Z80" i="1" s="1"/>
  <c r="T27" i="1"/>
  <c r="P27" i="1"/>
  <c r="Q27" i="1" s="1"/>
  <c r="Z27" i="1"/>
  <c r="P118" i="1"/>
  <c r="T118" i="1"/>
  <c r="Z26" i="1"/>
  <c r="P26" i="1"/>
  <c r="R26" i="1" s="1"/>
  <c r="P58" i="1"/>
  <c r="R58" i="1" s="1"/>
  <c r="Z58" i="1"/>
  <c r="T58" i="1"/>
  <c r="P74" i="1"/>
  <c r="Z74" i="1" s="1"/>
  <c r="T74" i="1"/>
  <c r="Z82" i="1"/>
  <c r="P82" i="1"/>
  <c r="R82" i="1" s="1"/>
  <c r="T82" i="1"/>
  <c r="P50" i="1"/>
  <c r="T50" i="1"/>
  <c r="P79" i="1"/>
  <c r="R79" i="1" s="1"/>
  <c r="T79" i="1"/>
  <c r="P89" i="1"/>
  <c r="Z89" i="1"/>
  <c r="Z34" i="1"/>
  <c r="Q104" i="1"/>
  <c r="Q34" i="1"/>
  <c r="Q119" i="1"/>
  <c r="Q84" i="1"/>
  <c r="Q88" i="1"/>
  <c r="R95" i="1"/>
  <c r="Q95" i="1"/>
  <c r="R51" i="1"/>
  <c r="Q51" i="1"/>
  <c r="Z112" i="1"/>
  <c r="Q112" i="1"/>
  <c r="Z69" i="1"/>
  <c r="Z83" i="1"/>
  <c r="Z97" i="1"/>
  <c r="Z106" i="1"/>
  <c r="Q106" i="1"/>
  <c r="Z44" i="1"/>
  <c r="Q44" i="1"/>
  <c r="Q29" i="1"/>
  <c r="AH43" i="6" l="1"/>
  <c r="AI122" i="6"/>
  <c r="AW37" i="6"/>
  <c r="AH69" i="6"/>
  <c r="AI103" i="6"/>
  <c r="AY52" i="6"/>
  <c r="BC73" i="6"/>
  <c r="AW33" i="6"/>
  <c r="AH80" i="6"/>
  <c r="AI109" i="6"/>
  <c r="AH94" i="6"/>
  <c r="AH102" i="6"/>
  <c r="AT104" i="6"/>
  <c r="AZ26" i="6"/>
  <c r="AI88" i="6"/>
  <c r="AH90" i="6"/>
  <c r="AZ25" i="6"/>
  <c r="AH46" i="6"/>
  <c r="AI34" i="6"/>
  <c r="AZ127" i="6"/>
  <c r="AY118" i="6"/>
  <c r="BC89" i="6"/>
  <c r="Z124" i="1"/>
  <c r="AY50" i="6"/>
  <c r="AV51" i="6"/>
  <c r="AY49" i="6"/>
  <c r="AI72" i="6"/>
  <c r="AI27" i="6"/>
  <c r="AH78" i="6"/>
  <c r="AI51" i="6"/>
  <c r="AH54" i="6"/>
  <c r="BC60" i="6"/>
  <c r="AY123" i="6"/>
  <c r="BB103" i="6"/>
  <c r="AI65" i="6"/>
  <c r="AI37" i="6"/>
  <c r="AI116" i="6"/>
  <c r="AH61" i="6"/>
  <c r="BC57" i="6"/>
  <c r="AV68" i="6"/>
  <c r="AP75" i="6"/>
  <c r="AY33" i="6"/>
  <c r="AS74" i="6"/>
  <c r="BB72" i="6"/>
  <c r="AT102" i="6"/>
  <c r="AI108" i="6"/>
  <c r="BC69" i="6"/>
  <c r="AY89" i="6"/>
  <c r="AY102" i="6"/>
  <c r="AH95" i="6"/>
  <c r="AI87" i="6"/>
  <c r="BB83" i="6"/>
  <c r="AY95" i="6"/>
  <c r="AW52" i="6"/>
  <c r="AQ58" i="6"/>
  <c r="AY42" i="6"/>
  <c r="AH48" i="6"/>
  <c r="AZ79" i="6"/>
  <c r="AY27" i="6"/>
  <c r="AI57" i="6"/>
  <c r="AT80" i="6"/>
  <c r="AY53" i="6"/>
  <c r="AI96" i="6"/>
  <c r="AT27" i="6"/>
  <c r="AV27" i="6"/>
  <c r="AW116" i="6"/>
  <c r="AQ37" i="6"/>
  <c r="AZ72" i="6"/>
  <c r="AH81" i="6"/>
  <c r="AI115" i="6"/>
  <c r="AH79" i="6"/>
  <c r="AI118" i="6"/>
  <c r="AY69" i="6"/>
  <c r="BC49" i="6"/>
  <c r="AZ46" i="6"/>
  <c r="BB104" i="6"/>
  <c r="AI75" i="6"/>
  <c r="AY82" i="6"/>
  <c r="BC42" i="6"/>
  <c r="BC87" i="6"/>
  <c r="AI33" i="6"/>
  <c r="BB29" i="6"/>
  <c r="AW89" i="6"/>
  <c r="AH100" i="6"/>
  <c r="AY51" i="6"/>
  <c r="AI58" i="6"/>
  <c r="AH112" i="6"/>
  <c r="AS58" i="6"/>
  <c r="AS116" i="6"/>
  <c r="AY68" i="6"/>
  <c r="BB123" i="6"/>
  <c r="AV127" i="6"/>
  <c r="AZ67" i="6"/>
  <c r="BC26" i="6"/>
  <c r="AV87" i="6"/>
  <c r="AW88" i="6"/>
  <c r="AS90" i="6"/>
  <c r="AW49" i="6"/>
  <c r="AZ87" i="6"/>
  <c r="AZ106" i="6"/>
  <c r="AH110" i="6"/>
  <c r="AI67" i="6"/>
  <c r="AH28" i="6"/>
  <c r="AH29" i="6"/>
  <c r="AH127" i="6"/>
  <c r="AF132" i="6"/>
  <c r="C11" i="6" s="1"/>
  <c r="AQ33" i="6"/>
  <c r="AV79" i="6"/>
  <c r="AH71" i="6"/>
  <c r="AS94" i="6"/>
  <c r="AS61" i="6"/>
  <c r="BC68" i="6"/>
  <c r="AH38" i="6"/>
  <c r="AI83" i="6"/>
  <c r="AW106" i="6"/>
  <c r="AY80" i="6"/>
  <c r="AY61" i="6"/>
  <c r="BB27" i="6"/>
  <c r="AT79" i="6"/>
  <c r="AI84" i="6"/>
  <c r="AI101" i="6"/>
  <c r="AI97" i="6"/>
  <c r="V72" i="6"/>
  <c r="X72" i="6" s="1"/>
  <c r="AS124" i="6"/>
  <c r="AW102" i="6"/>
  <c r="AP74" i="6"/>
  <c r="AW103" i="6"/>
  <c r="AH39" i="6"/>
  <c r="AI50" i="6"/>
  <c r="AY58" i="6"/>
  <c r="AE132" i="6"/>
  <c r="C10" i="6" s="1"/>
  <c r="AH60" i="6"/>
  <c r="AH64" i="6"/>
  <c r="AZ74" i="6"/>
  <c r="AY90" i="6"/>
  <c r="AI49" i="6"/>
  <c r="AS37" i="6"/>
  <c r="AS127" i="6"/>
  <c r="AZ88" i="6"/>
  <c r="AH44" i="6"/>
  <c r="AI66" i="6"/>
  <c r="AV126" i="6"/>
  <c r="AS69" i="6"/>
  <c r="AP79" i="6"/>
  <c r="AI126" i="6"/>
  <c r="V108" i="6"/>
  <c r="X108" i="6" s="1"/>
  <c r="AH89" i="6"/>
  <c r="AH59" i="6"/>
  <c r="AI41" i="6"/>
  <c r="AH73" i="6"/>
  <c r="AS29" i="6"/>
  <c r="AV38" i="6"/>
  <c r="AV67" i="6"/>
  <c r="V125" i="6"/>
  <c r="X125" i="6" s="1"/>
  <c r="V60" i="6"/>
  <c r="W60" i="6" s="1"/>
  <c r="V36" i="6"/>
  <c r="W36" i="6" s="1"/>
  <c r="AW104" i="6"/>
  <c r="BB127" i="6"/>
  <c r="AS33" i="6"/>
  <c r="AZ83" i="6"/>
  <c r="AY44" i="6"/>
  <c r="BB79" i="6"/>
  <c r="AH25" i="6"/>
  <c r="AY124" i="6"/>
  <c r="AI63" i="6"/>
  <c r="AI42" i="6"/>
  <c r="AI93" i="6"/>
  <c r="AS95" i="6"/>
  <c r="AI68" i="6"/>
  <c r="AZ34" i="6"/>
  <c r="AH82" i="6"/>
  <c r="AI111" i="6"/>
  <c r="AI35" i="6"/>
  <c r="AY73" i="6"/>
  <c r="AP124" i="6"/>
  <c r="AY104" i="6"/>
  <c r="AH119" i="6"/>
  <c r="AH105" i="6"/>
  <c r="BB94" i="6"/>
  <c r="AY29" i="6"/>
  <c r="AH36" i="6"/>
  <c r="BC51" i="6"/>
  <c r="AY103" i="6"/>
  <c r="AI86" i="6"/>
  <c r="AH45" i="6"/>
  <c r="AI26" i="6"/>
  <c r="AW61" i="6"/>
  <c r="AY60" i="6"/>
  <c r="AZ81" i="6"/>
  <c r="AN44" i="6"/>
  <c r="AV117" i="6"/>
  <c r="BB90" i="6"/>
  <c r="AI113" i="6"/>
  <c r="AH123" i="6"/>
  <c r="AY117" i="6"/>
  <c r="AY75" i="6"/>
  <c r="BC37" i="6"/>
  <c r="AV25" i="6"/>
  <c r="AW73" i="6"/>
  <c r="AV60" i="6"/>
  <c r="AH32" i="6"/>
  <c r="AW34" i="6"/>
  <c r="AY57" i="6"/>
  <c r="BC88" i="6"/>
  <c r="AY105" i="6"/>
  <c r="AZ126" i="6"/>
  <c r="AY94" i="6"/>
  <c r="AW53" i="6"/>
  <c r="AV44" i="6"/>
  <c r="BB58" i="6"/>
  <c r="BB124" i="6"/>
  <c r="AW90" i="6"/>
  <c r="AW81" i="6"/>
  <c r="BB105" i="6"/>
  <c r="AV119" i="6"/>
  <c r="BC95" i="6"/>
  <c r="AV42" i="6"/>
  <c r="AZ37" i="6"/>
  <c r="AW72" i="6"/>
  <c r="AW96" i="6"/>
  <c r="BC126" i="6"/>
  <c r="AV75" i="6"/>
  <c r="AV74" i="6"/>
  <c r="V83" i="6"/>
  <c r="X83" i="6" s="1"/>
  <c r="V67" i="6"/>
  <c r="W67" i="6" s="1"/>
  <c r="V52" i="6"/>
  <c r="W52" i="6" s="1"/>
  <c r="V119" i="6"/>
  <c r="W119" i="6" s="1"/>
  <c r="V109" i="6"/>
  <c r="W109" i="6" s="1"/>
  <c r="BB67" i="6"/>
  <c r="AQ26" i="6"/>
  <c r="V76" i="6"/>
  <c r="W76" i="6" s="1"/>
  <c r="BC38" i="6"/>
  <c r="AV118" i="6"/>
  <c r="BB46" i="6"/>
  <c r="AW124" i="6"/>
  <c r="V31" i="6"/>
  <c r="W31" i="6" s="1"/>
  <c r="V74" i="6"/>
  <c r="X74" i="6" s="1"/>
  <c r="V110" i="6"/>
  <c r="W110" i="6" s="1"/>
  <c r="BC117" i="6"/>
  <c r="AQ52" i="6"/>
  <c r="V56" i="6"/>
  <c r="W56" i="6" s="1"/>
  <c r="BB56" i="6"/>
  <c r="BC56" i="6"/>
  <c r="AV84" i="6"/>
  <c r="AW84" i="6"/>
  <c r="AW101" i="6"/>
  <c r="AV101" i="6"/>
  <c r="AW41" i="6"/>
  <c r="AV41" i="6"/>
  <c r="AV122" i="6"/>
  <c r="AW122" i="6"/>
  <c r="AD61" i="6"/>
  <c r="AC61" i="6"/>
  <c r="AP117" i="6"/>
  <c r="AQ117" i="6"/>
  <c r="AP42" i="6"/>
  <c r="AQ42" i="6"/>
  <c r="AS103" i="6"/>
  <c r="AT103" i="6"/>
  <c r="AD124" i="6"/>
  <c r="AC124" i="6"/>
  <c r="AP83" i="6"/>
  <c r="AQ83" i="6"/>
  <c r="AD58" i="6"/>
  <c r="AC58" i="6"/>
  <c r="AC38" i="6"/>
  <c r="AD38" i="6"/>
  <c r="AC33" i="6"/>
  <c r="AD33" i="6"/>
  <c r="AC74" i="6"/>
  <c r="AD74" i="6"/>
  <c r="Y132" i="6"/>
  <c r="B11" i="6" s="1"/>
  <c r="AD60" i="6"/>
  <c r="AC60" i="6"/>
  <c r="AD51" i="6"/>
  <c r="AC51" i="6"/>
  <c r="AC37" i="6"/>
  <c r="AD37" i="6"/>
  <c r="AD26" i="6"/>
  <c r="AC26" i="6"/>
  <c r="AD108" i="6"/>
  <c r="AC108" i="6"/>
  <c r="AC31" i="6"/>
  <c r="AD31" i="6"/>
  <c r="AD115" i="6"/>
  <c r="AC115" i="6"/>
  <c r="AC84" i="6"/>
  <c r="AD84" i="6"/>
  <c r="AD93" i="6"/>
  <c r="AC93" i="6"/>
  <c r="AD122" i="6"/>
  <c r="AC122" i="6"/>
  <c r="AP82" i="6"/>
  <c r="AQ82" i="6"/>
  <c r="AQ45" i="6"/>
  <c r="AP45" i="6"/>
  <c r="AQ84" i="6"/>
  <c r="AP84" i="6"/>
  <c r="AQ28" i="6"/>
  <c r="AP28" i="6"/>
  <c r="AP39" i="6"/>
  <c r="AQ39" i="6"/>
  <c r="AQ101" i="6"/>
  <c r="AP101" i="6"/>
  <c r="AP108" i="6"/>
  <c r="AQ108" i="6"/>
  <c r="AP93" i="6"/>
  <c r="AQ93" i="6"/>
  <c r="AP115" i="6"/>
  <c r="AQ115" i="6"/>
  <c r="X79" i="6"/>
  <c r="W79" i="6"/>
  <c r="AV123" i="6"/>
  <c r="AW123" i="6"/>
  <c r="AY84" i="6"/>
  <c r="AZ84" i="6"/>
  <c r="AY36" i="6"/>
  <c r="AZ36" i="6"/>
  <c r="AY59" i="6"/>
  <c r="AZ59" i="6"/>
  <c r="AY111" i="6"/>
  <c r="AZ111" i="6"/>
  <c r="AZ43" i="6"/>
  <c r="AY43" i="6"/>
  <c r="AY100" i="6"/>
  <c r="AZ100" i="6"/>
  <c r="AZ56" i="6"/>
  <c r="AY56" i="6"/>
  <c r="AZ86" i="6"/>
  <c r="AY86" i="6"/>
  <c r="AV94" i="6"/>
  <c r="AW94" i="6"/>
  <c r="BB53" i="6"/>
  <c r="BC53" i="6"/>
  <c r="AV83" i="6"/>
  <c r="AW83" i="6"/>
  <c r="AT49" i="6"/>
  <c r="AS49" i="6"/>
  <c r="BC65" i="6"/>
  <c r="BB65" i="6"/>
  <c r="B21" i="6"/>
  <c r="V118" i="6"/>
  <c r="V126" i="6"/>
  <c r="V49" i="6"/>
  <c r="V33" i="6"/>
  <c r="V111" i="6"/>
  <c r="V102" i="6"/>
  <c r="V50" i="6"/>
  <c r="V87" i="6"/>
  <c r="V53" i="6"/>
  <c r="V51" i="6"/>
  <c r="V123" i="6"/>
  <c r="V81" i="6"/>
  <c r="V26" i="6"/>
  <c r="V37" i="6"/>
  <c r="V65" i="6"/>
  <c r="V28" i="6"/>
  <c r="V75" i="6"/>
  <c r="V69" i="6"/>
  <c r="V44" i="6"/>
  <c r="V82" i="6"/>
  <c r="V38" i="6"/>
  <c r="V46" i="6"/>
  <c r="V88" i="6"/>
  <c r="V45" i="6"/>
  <c r="V90" i="6"/>
  <c r="V57" i="6"/>
  <c r="V112" i="6"/>
  <c r="V25" i="6"/>
  <c r="V66" i="6"/>
  <c r="V64" i="6"/>
  <c r="V58" i="6"/>
  <c r="V94" i="6"/>
  <c r="V43" i="6"/>
  <c r="V103" i="6"/>
  <c r="AT117" i="6"/>
  <c r="AS117" i="6"/>
  <c r="AS46" i="6"/>
  <c r="AT46" i="6"/>
  <c r="AT42" i="6"/>
  <c r="AS42" i="6"/>
  <c r="AM33" i="6"/>
  <c r="AN33" i="6"/>
  <c r="AN49" i="6"/>
  <c r="AM49" i="6"/>
  <c r="AM72" i="6"/>
  <c r="AN72" i="6"/>
  <c r="AN28" i="6"/>
  <c r="AM28" i="6"/>
  <c r="AN82" i="6"/>
  <c r="AM82" i="6"/>
  <c r="AM125" i="6"/>
  <c r="AN125" i="6"/>
  <c r="AM37" i="6"/>
  <c r="AN37" i="6"/>
  <c r="AN26" i="6"/>
  <c r="AM26" i="6"/>
  <c r="AM73" i="6"/>
  <c r="AN73" i="6"/>
  <c r="AN79" i="6"/>
  <c r="AM79" i="6"/>
  <c r="AN119" i="6"/>
  <c r="AM119" i="6"/>
  <c r="AM109" i="6"/>
  <c r="AN109" i="6"/>
  <c r="AM54" i="6"/>
  <c r="AN54" i="6"/>
  <c r="AM45" i="6"/>
  <c r="AN45" i="6"/>
  <c r="AN71" i="6"/>
  <c r="AM71" i="6"/>
  <c r="AM41" i="6"/>
  <c r="AN41" i="6"/>
  <c r="AM101" i="6"/>
  <c r="AN101" i="6"/>
  <c r="AN86" i="6"/>
  <c r="AM86" i="6"/>
  <c r="V73" i="6"/>
  <c r="V100" i="6"/>
  <c r="AQ60" i="6"/>
  <c r="AP60" i="6"/>
  <c r="AS109" i="6"/>
  <c r="AT109" i="6"/>
  <c r="AS111" i="6"/>
  <c r="AT111" i="6"/>
  <c r="AS45" i="6"/>
  <c r="AT45" i="6"/>
  <c r="AT125" i="6"/>
  <c r="AS125" i="6"/>
  <c r="AT56" i="6"/>
  <c r="AS56" i="6"/>
  <c r="AT115" i="6"/>
  <c r="AS115" i="6"/>
  <c r="AT122" i="6"/>
  <c r="AS122" i="6"/>
  <c r="AQ44" i="6"/>
  <c r="AP44" i="6"/>
  <c r="V91" i="6"/>
  <c r="W91" i="6" s="1"/>
  <c r="V71" i="6"/>
  <c r="AS34" i="6"/>
  <c r="AT34" i="6"/>
  <c r="AV50" i="6"/>
  <c r="AW50" i="6"/>
  <c r="AV105" i="6"/>
  <c r="AW105" i="6"/>
  <c r="BC39" i="6"/>
  <c r="BB39" i="6"/>
  <c r="BB32" i="6"/>
  <c r="BC32" i="6"/>
  <c r="BB66" i="6"/>
  <c r="BC66" i="6"/>
  <c r="BB28" i="6"/>
  <c r="BC28" i="6"/>
  <c r="BC112" i="6"/>
  <c r="BB112" i="6"/>
  <c r="BB71" i="6"/>
  <c r="BC71" i="6"/>
  <c r="BC100" i="6"/>
  <c r="BB100" i="6"/>
  <c r="AW39" i="6"/>
  <c r="AV39" i="6"/>
  <c r="AW32" i="6"/>
  <c r="AV32" i="6"/>
  <c r="AW35" i="6"/>
  <c r="AV35" i="6"/>
  <c r="AW54" i="6"/>
  <c r="AV54" i="6"/>
  <c r="AW66" i="6"/>
  <c r="AV66" i="6"/>
  <c r="AW31" i="6"/>
  <c r="AV31" i="6"/>
  <c r="AW63" i="6"/>
  <c r="AV63" i="6"/>
  <c r="AV108" i="6"/>
  <c r="AW108" i="6"/>
  <c r="AP25" i="6"/>
  <c r="AQ25" i="6"/>
  <c r="AT51" i="6"/>
  <c r="AS51" i="6"/>
  <c r="V34" i="6"/>
  <c r="AS119" i="6"/>
  <c r="AT119" i="6"/>
  <c r="AT118" i="6"/>
  <c r="AS118" i="6"/>
  <c r="AS44" i="6"/>
  <c r="AT44" i="6"/>
  <c r="AP116" i="6"/>
  <c r="AQ116" i="6"/>
  <c r="AQ61" i="6"/>
  <c r="AP61" i="6"/>
  <c r="AP103" i="6"/>
  <c r="AQ103" i="6"/>
  <c r="V127" i="6"/>
  <c r="V54" i="6"/>
  <c r="AQ72" i="6"/>
  <c r="AP72" i="6"/>
  <c r="V61" i="6"/>
  <c r="AT50" i="6"/>
  <c r="AS50" i="6"/>
  <c r="AS88" i="6"/>
  <c r="AT88" i="6"/>
  <c r="AP119" i="6"/>
  <c r="AQ119" i="6"/>
  <c r="AP65" i="6"/>
  <c r="AQ65" i="6"/>
  <c r="AA132" i="6"/>
  <c r="B10" i="6" s="1"/>
  <c r="AD116" i="6"/>
  <c r="AC116" i="6"/>
  <c r="AC105" i="6"/>
  <c r="AD105" i="6"/>
  <c r="AD73" i="6"/>
  <c r="AC73" i="6"/>
  <c r="AC27" i="6"/>
  <c r="AD27" i="6"/>
  <c r="AD67" i="6"/>
  <c r="AC67" i="6"/>
  <c r="AD25" i="6"/>
  <c r="AC25" i="6"/>
  <c r="AC64" i="6"/>
  <c r="AD64" i="6"/>
  <c r="AC103" i="6"/>
  <c r="AD103" i="6"/>
  <c r="AD125" i="6"/>
  <c r="AC125" i="6"/>
  <c r="AD69" i="6"/>
  <c r="AC69" i="6"/>
  <c r="AC65" i="6"/>
  <c r="AD65" i="6"/>
  <c r="AC90" i="6"/>
  <c r="AD90" i="6"/>
  <c r="AD95" i="6"/>
  <c r="AC95" i="6"/>
  <c r="AC34" i="6"/>
  <c r="AD34" i="6"/>
  <c r="AD57" i="6"/>
  <c r="AC57" i="6"/>
  <c r="AC46" i="6"/>
  <c r="AD46" i="6"/>
  <c r="AD75" i="6"/>
  <c r="AC75" i="6"/>
  <c r="AC101" i="6"/>
  <c r="AD101" i="6"/>
  <c r="AC36" i="6"/>
  <c r="AD36" i="6"/>
  <c r="AC41" i="6"/>
  <c r="AD41" i="6"/>
  <c r="AC100" i="6"/>
  <c r="AD100" i="6"/>
  <c r="AC78" i="6"/>
  <c r="AD78" i="6"/>
  <c r="AD127" i="6"/>
  <c r="AC127" i="6"/>
  <c r="AC97" i="6"/>
  <c r="AD97" i="6"/>
  <c r="AP80" i="6"/>
  <c r="AQ80" i="6"/>
  <c r="AP96" i="6"/>
  <c r="AQ96" i="6"/>
  <c r="AQ97" i="6"/>
  <c r="AP97" i="6"/>
  <c r="AQ110" i="6"/>
  <c r="AP110" i="6"/>
  <c r="AQ109" i="6"/>
  <c r="AP109" i="6"/>
  <c r="AQ111" i="6"/>
  <c r="AP111" i="6"/>
  <c r="AQ64" i="6"/>
  <c r="AP64" i="6"/>
  <c r="AP56" i="6"/>
  <c r="AQ56" i="6"/>
  <c r="AP86" i="6"/>
  <c r="AQ86" i="6"/>
  <c r="AQ122" i="6"/>
  <c r="AP122" i="6"/>
  <c r="V89" i="6"/>
  <c r="V117" i="6"/>
  <c r="V104" i="6"/>
  <c r="AZ96" i="6"/>
  <c r="AY96" i="6"/>
  <c r="AT123" i="6"/>
  <c r="AS123" i="6"/>
  <c r="AY110" i="6"/>
  <c r="AZ110" i="6"/>
  <c r="AY28" i="6"/>
  <c r="AZ28" i="6"/>
  <c r="AY125" i="6"/>
  <c r="AZ125" i="6"/>
  <c r="AY97" i="6"/>
  <c r="AZ97" i="6"/>
  <c r="AY64" i="6"/>
  <c r="AZ64" i="6"/>
  <c r="AZ48" i="6"/>
  <c r="AY48" i="6"/>
  <c r="AY115" i="6"/>
  <c r="AZ115" i="6"/>
  <c r="AP67" i="6"/>
  <c r="AQ67" i="6"/>
  <c r="AP106" i="6"/>
  <c r="AQ106" i="6"/>
  <c r="AP49" i="6"/>
  <c r="AQ49" i="6"/>
  <c r="AQ127" i="6"/>
  <c r="AP127" i="6"/>
  <c r="AW65" i="6"/>
  <c r="AV65" i="6"/>
  <c r="BC74" i="6"/>
  <c r="BB74" i="6"/>
  <c r="AV58" i="6"/>
  <c r="AW58" i="6"/>
  <c r="AV80" i="6"/>
  <c r="AW80" i="6"/>
  <c r="BB116" i="6"/>
  <c r="BC116" i="6"/>
  <c r="BB61" i="6"/>
  <c r="BC61" i="6"/>
  <c r="AN94" i="6"/>
  <c r="AM94" i="6"/>
  <c r="AN81" i="6"/>
  <c r="AM81" i="6"/>
  <c r="AN104" i="6"/>
  <c r="AM104" i="6"/>
  <c r="AM75" i="6"/>
  <c r="AN75" i="6"/>
  <c r="AN60" i="6"/>
  <c r="AM60" i="6"/>
  <c r="AN116" i="6"/>
  <c r="AM116" i="6"/>
  <c r="AM68" i="6"/>
  <c r="AN68" i="6"/>
  <c r="AM43" i="6"/>
  <c r="AN43" i="6"/>
  <c r="AN95" i="6"/>
  <c r="AM95" i="6"/>
  <c r="AN51" i="6"/>
  <c r="AM51" i="6"/>
  <c r="AN117" i="6"/>
  <c r="AM117" i="6"/>
  <c r="AM113" i="6"/>
  <c r="AN113" i="6"/>
  <c r="AM42" i="6"/>
  <c r="AN42" i="6"/>
  <c r="AM66" i="6"/>
  <c r="AN66" i="6"/>
  <c r="AN103" i="6"/>
  <c r="AM103" i="6"/>
  <c r="AM126" i="6"/>
  <c r="AN126" i="6"/>
  <c r="AN105" i="6"/>
  <c r="AM105" i="6"/>
  <c r="AM59" i="6"/>
  <c r="AN59" i="6"/>
  <c r="AM122" i="6"/>
  <c r="AN122" i="6"/>
  <c r="AN108" i="6"/>
  <c r="AM108" i="6"/>
  <c r="AM35" i="6"/>
  <c r="AN35" i="6"/>
  <c r="AM39" i="6"/>
  <c r="AN39" i="6"/>
  <c r="AM84" i="6"/>
  <c r="AN84" i="6"/>
  <c r="V116" i="6"/>
  <c r="V27" i="6"/>
  <c r="AS113" i="6"/>
  <c r="AT113" i="6"/>
  <c r="AT66" i="6"/>
  <c r="AS66" i="6"/>
  <c r="AS97" i="6"/>
  <c r="AT97" i="6"/>
  <c r="AT59" i="6"/>
  <c r="AS59" i="6"/>
  <c r="AS35" i="6"/>
  <c r="AT35" i="6"/>
  <c r="AS31" i="6"/>
  <c r="AT31" i="6"/>
  <c r="AS63" i="6"/>
  <c r="AT63" i="6"/>
  <c r="AS86" i="6"/>
  <c r="AT86" i="6"/>
  <c r="V59" i="6"/>
  <c r="V78" i="6"/>
  <c r="BB34" i="6"/>
  <c r="BC34" i="6"/>
  <c r="BB96" i="6"/>
  <c r="BC96" i="6"/>
  <c r="BB113" i="6"/>
  <c r="BC113" i="6"/>
  <c r="BC125" i="6"/>
  <c r="BB125" i="6"/>
  <c r="BC97" i="6"/>
  <c r="BB97" i="6"/>
  <c r="BB36" i="6"/>
  <c r="BC36" i="6"/>
  <c r="BC84" i="6"/>
  <c r="BB84" i="6"/>
  <c r="BB93" i="6"/>
  <c r="BC93" i="6"/>
  <c r="BC41" i="6"/>
  <c r="BB41" i="6"/>
  <c r="AW112" i="6"/>
  <c r="AV112" i="6"/>
  <c r="AW113" i="6"/>
  <c r="AV113" i="6"/>
  <c r="AW97" i="6"/>
  <c r="AV97" i="6"/>
  <c r="AV71" i="6"/>
  <c r="AW71" i="6"/>
  <c r="AV93" i="6"/>
  <c r="AW93" i="6"/>
  <c r="AP81" i="6"/>
  <c r="AQ81" i="6"/>
  <c r="X31" i="6"/>
  <c r="AT26" i="6"/>
  <c r="AS26" i="6"/>
  <c r="AP87" i="6"/>
  <c r="AQ87" i="6"/>
  <c r="AT25" i="6"/>
  <c r="AS25" i="6"/>
  <c r="AT67" i="6"/>
  <c r="AS67" i="6"/>
  <c r="AC88" i="6"/>
  <c r="AD88" i="6"/>
  <c r="AD118" i="6"/>
  <c r="AC118" i="6"/>
  <c r="BC82" i="6"/>
  <c r="BB82" i="6"/>
  <c r="AP29" i="6"/>
  <c r="AQ29" i="6"/>
  <c r="AQ123" i="6"/>
  <c r="AP123" i="6"/>
  <c r="AN80" i="6"/>
  <c r="AM80" i="6"/>
  <c r="BC111" i="6"/>
  <c r="BB111" i="6"/>
  <c r="BC54" i="6"/>
  <c r="BB54" i="6"/>
  <c r="BC35" i="6"/>
  <c r="BB35" i="6"/>
  <c r="BC109" i="6"/>
  <c r="BB109" i="6"/>
  <c r="BB64" i="6"/>
  <c r="BC64" i="6"/>
  <c r="BB48" i="6"/>
  <c r="BC48" i="6"/>
  <c r="BC63" i="6"/>
  <c r="BB63" i="6"/>
  <c r="BC86" i="6"/>
  <c r="BB86" i="6"/>
  <c r="BB115" i="6"/>
  <c r="BC115" i="6"/>
  <c r="AW109" i="6"/>
  <c r="AV109" i="6"/>
  <c r="AW111" i="6"/>
  <c r="AV111" i="6"/>
  <c r="AW45" i="6"/>
  <c r="AV45" i="6"/>
  <c r="AW36" i="6"/>
  <c r="AV36" i="6"/>
  <c r="AW110" i="6"/>
  <c r="AV110" i="6"/>
  <c r="AV56" i="6"/>
  <c r="AW56" i="6"/>
  <c r="AV48" i="6"/>
  <c r="AW48" i="6"/>
  <c r="AV78" i="6"/>
  <c r="AW78" i="6"/>
  <c r="AV115" i="6"/>
  <c r="AW115" i="6"/>
  <c r="AT57" i="6"/>
  <c r="AS57" i="6"/>
  <c r="AP51" i="6"/>
  <c r="AQ51" i="6"/>
  <c r="AS89" i="6"/>
  <c r="AT89" i="6"/>
  <c r="AT75" i="6"/>
  <c r="AS75" i="6"/>
  <c r="AQ73" i="6"/>
  <c r="AP73" i="6"/>
  <c r="AT60" i="6"/>
  <c r="AS60" i="6"/>
  <c r="AP50" i="6"/>
  <c r="AQ50" i="6"/>
  <c r="AC80" i="6"/>
  <c r="AD80" i="6"/>
  <c r="AT53" i="6"/>
  <c r="AS53" i="6"/>
  <c r="AP88" i="6"/>
  <c r="AQ88" i="6"/>
  <c r="AD52" i="6"/>
  <c r="AC52" i="6"/>
  <c r="AD43" i="6"/>
  <c r="AC43" i="6"/>
  <c r="AD50" i="6"/>
  <c r="AC50" i="6"/>
  <c r="AC104" i="6"/>
  <c r="AD104" i="6"/>
  <c r="AC119" i="6"/>
  <c r="AD119" i="6"/>
  <c r="AC113" i="6"/>
  <c r="AD113" i="6"/>
  <c r="AC79" i="6"/>
  <c r="AD79" i="6"/>
  <c r="AD94" i="6"/>
  <c r="AC94" i="6"/>
  <c r="AD66" i="6"/>
  <c r="AC66" i="6"/>
  <c r="AC83" i="6"/>
  <c r="AD83" i="6"/>
  <c r="AD49" i="6"/>
  <c r="AC49" i="6"/>
  <c r="AC89" i="6"/>
  <c r="AD89" i="6"/>
  <c r="AC110" i="6"/>
  <c r="AD110" i="6"/>
  <c r="AC28" i="6"/>
  <c r="AD28" i="6"/>
  <c r="AD123" i="6"/>
  <c r="AC123" i="6"/>
  <c r="AC86" i="6"/>
  <c r="AD86" i="6"/>
  <c r="AD59" i="6"/>
  <c r="AC59" i="6"/>
  <c r="AC39" i="6"/>
  <c r="AD39" i="6"/>
  <c r="AD56" i="6"/>
  <c r="AC56" i="6"/>
  <c r="AC32" i="6"/>
  <c r="AD32" i="6"/>
  <c r="V41" i="6"/>
  <c r="AQ32" i="6"/>
  <c r="AP32" i="6"/>
  <c r="AP43" i="6"/>
  <c r="AQ43" i="6"/>
  <c r="AQ113" i="6"/>
  <c r="AP113" i="6"/>
  <c r="AP66" i="6"/>
  <c r="AQ66" i="6"/>
  <c r="AQ59" i="6"/>
  <c r="AP59" i="6"/>
  <c r="AP48" i="6"/>
  <c r="AQ48" i="6"/>
  <c r="AP71" i="6"/>
  <c r="AQ71" i="6"/>
  <c r="AP31" i="6"/>
  <c r="AQ31" i="6"/>
  <c r="AP63" i="6"/>
  <c r="AQ63" i="6"/>
  <c r="V32" i="6"/>
  <c r="V101" i="6"/>
  <c r="V113" i="6"/>
  <c r="AW29" i="6"/>
  <c r="AV29" i="6"/>
  <c r="AT126" i="6"/>
  <c r="AS126" i="6"/>
  <c r="AY113" i="6"/>
  <c r="AZ113" i="6"/>
  <c r="AY109" i="6"/>
  <c r="AZ109" i="6"/>
  <c r="AY112" i="6"/>
  <c r="AZ112" i="6"/>
  <c r="AY32" i="6"/>
  <c r="AZ32" i="6"/>
  <c r="AY101" i="6"/>
  <c r="AZ101" i="6"/>
  <c r="AZ41" i="6"/>
  <c r="AY41" i="6"/>
  <c r="AZ31" i="6"/>
  <c r="AY31" i="6"/>
  <c r="AZ63" i="6"/>
  <c r="AY63" i="6"/>
  <c r="AY71" i="6"/>
  <c r="AZ71" i="6"/>
  <c r="BB25" i="6"/>
  <c r="BC25" i="6"/>
  <c r="BB81" i="6"/>
  <c r="BC81" i="6"/>
  <c r="AW69" i="6"/>
  <c r="AV69" i="6"/>
  <c r="BC119" i="6"/>
  <c r="BB119" i="6"/>
  <c r="V39" i="6"/>
  <c r="AN61" i="6"/>
  <c r="AM61" i="6"/>
  <c r="BC44" i="6"/>
  <c r="BB44" i="6"/>
  <c r="AV95" i="6"/>
  <c r="AW95" i="6"/>
  <c r="AT52" i="6"/>
  <c r="AS52" i="6"/>
  <c r="BB75" i="6"/>
  <c r="BC75" i="6"/>
  <c r="AJ132" i="6"/>
  <c r="E10" i="6" s="1"/>
  <c r="AN34" i="6"/>
  <c r="AM34" i="6"/>
  <c r="AN106" i="6"/>
  <c r="AM106" i="6"/>
  <c r="AK132" i="6"/>
  <c r="E11" i="6" s="1"/>
  <c r="AM27" i="6"/>
  <c r="AN27" i="6"/>
  <c r="AM123" i="6"/>
  <c r="AN123" i="6"/>
  <c r="AN87" i="6"/>
  <c r="AM87" i="6"/>
  <c r="AN57" i="6"/>
  <c r="AM57" i="6"/>
  <c r="AM67" i="6"/>
  <c r="AN67" i="6"/>
  <c r="AN88" i="6"/>
  <c r="AM88" i="6"/>
  <c r="AN52" i="6"/>
  <c r="AM52" i="6"/>
  <c r="AN64" i="6"/>
  <c r="AM64" i="6"/>
  <c r="AM111" i="6"/>
  <c r="AN111" i="6"/>
  <c r="AN50" i="6"/>
  <c r="AM50" i="6"/>
  <c r="AM69" i="6"/>
  <c r="AN69" i="6"/>
  <c r="AN53" i="6"/>
  <c r="AM53" i="6"/>
  <c r="AM100" i="6"/>
  <c r="AN100" i="6"/>
  <c r="AN56" i="6"/>
  <c r="AM56" i="6"/>
  <c r="AM127" i="6"/>
  <c r="AN127" i="6"/>
  <c r="AN93" i="6"/>
  <c r="AM93" i="6"/>
  <c r="AM97" i="6"/>
  <c r="AN97" i="6"/>
  <c r="AN32" i="6"/>
  <c r="AM32" i="6"/>
  <c r="AN36" i="6"/>
  <c r="AM36" i="6"/>
  <c r="V120" i="6"/>
  <c r="W120" i="6" s="1"/>
  <c r="V122" i="6"/>
  <c r="AT73" i="6"/>
  <c r="AS73" i="6"/>
  <c r="V80" i="6"/>
  <c r="AS36" i="6"/>
  <c r="AT36" i="6"/>
  <c r="AS112" i="6"/>
  <c r="AT112" i="6"/>
  <c r="AS32" i="6"/>
  <c r="AT32" i="6"/>
  <c r="AT43" i="6"/>
  <c r="AS43" i="6"/>
  <c r="AS110" i="6"/>
  <c r="AT110" i="6"/>
  <c r="AS41" i="6"/>
  <c r="AT41" i="6"/>
  <c r="AT71" i="6"/>
  <c r="AS71" i="6"/>
  <c r="AT48" i="6"/>
  <c r="AS48" i="6"/>
  <c r="AT93" i="6"/>
  <c r="AS93" i="6"/>
  <c r="V124" i="6"/>
  <c r="AP90" i="6"/>
  <c r="AQ90" i="6"/>
  <c r="V68" i="6"/>
  <c r="V97" i="6"/>
  <c r="AT96" i="6"/>
  <c r="AS96" i="6"/>
  <c r="BC59" i="6"/>
  <c r="BB59" i="6"/>
  <c r="BC45" i="6"/>
  <c r="BB45" i="6"/>
  <c r="BC110" i="6"/>
  <c r="BB110" i="6"/>
  <c r="BB43" i="6"/>
  <c r="BC43" i="6"/>
  <c r="BC101" i="6"/>
  <c r="BB101" i="6"/>
  <c r="BC31" i="6"/>
  <c r="BB31" i="6"/>
  <c r="BC78" i="6"/>
  <c r="BB78" i="6"/>
  <c r="BB108" i="6"/>
  <c r="BC108" i="6"/>
  <c r="BC122" i="6"/>
  <c r="BB122" i="6"/>
  <c r="AW59" i="6"/>
  <c r="AV59" i="6"/>
  <c r="AW43" i="6"/>
  <c r="AV43" i="6"/>
  <c r="AW125" i="6"/>
  <c r="AV125" i="6"/>
  <c r="AW28" i="6"/>
  <c r="AV28" i="6"/>
  <c r="AW64" i="6"/>
  <c r="AV64" i="6"/>
  <c r="AV86" i="6"/>
  <c r="AW86" i="6"/>
  <c r="AW100" i="6"/>
  <c r="AV100" i="6"/>
  <c r="AT81" i="6"/>
  <c r="AS81" i="6"/>
  <c r="AT106" i="6"/>
  <c r="AS106" i="6"/>
  <c r="AS65" i="6"/>
  <c r="AT65" i="6"/>
  <c r="AP89" i="6"/>
  <c r="AQ89" i="6"/>
  <c r="AP27" i="6"/>
  <c r="AQ27" i="6"/>
  <c r="V93" i="6"/>
  <c r="V98" i="6"/>
  <c r="W98" i="6" s="1"/>
  <c r="AS87" i="6"/>
  <c r="AT87" i="6"/>
  <c r="V96" i="6"/>
  <c r="AP105" i="6"/>
  <c r="AQ105" i="6"/>
  <c r="AP94" i="6"/>
  <c r="AQ94" i="6"/>
  <c r="AP53" i="6"/>
  <c r="AQ53" i="6"/>
  <c r="AS83" i="6"/>
  <c r="AT83" i="6"/>
  <c r="AP69" i="6"/>
  <c r="AQ69" i="6"/>
  <c r="AQ102" i="6"/>
  <c r="AP102" i="6"/>
  <c r="AD96" i="6"/>
  <c r="AC96" i="6"/>
  <c r="AD126" i="6"/>
  <c r="AC126" i="6"/>
  <c r="AD53" i="6"/>
  <c r="AC53" i="6"/>
  <c r="AC72" i="6"/>
  <c r="AD72" i="6"/>
  <c r="AC81" i="6"/>
  <c r="AD81" i="6"/>
  <c r="AC111" i="6"/>
  <c r="AD111" i="6"/>
  <c r="AC112" i="6"/>
  <c r="AD112" i="6"/>
  <c r="AD106" i="6"/>
  <c r="AC106" i="6"/>
  <c r="AC87" i="6"/>
  <c r="AD87" i="6"/>
  <c r="AD42" i="6"/>
  <c r="AC42" i="6"/>
  <c r="AC82" i="6"/>
  <c r="AD82" i="6"/>
  <c r="AC29" i="6"/>
  <c r="AD29" i="6"/>
  <c r="AD117" i="6"/>
  <c r="AC117" i="6"/>
  <c r="AD68" i="6"/>
  <c r="AC68" i="6"/>
  <c r="AC35" i="6"/>
  <c r="AD35" i="6"/>
  <c r="AC45" i="6"/>
  <c r="AD45" i="6"/>
  <c r="AC109" i="6"/>
  <c r="AD109" i="6"/>
  <c r="AC63" i="6"/>
  <c r="AD63" i="6"/>
  <c r="AC54" i="6"/>
  <c r="AD54" i="6"/>
  <c r="AD71" i="6"/>
  <c r="AC71" i="6"/>
  <c r="AD48" i="6"/>
  <c r="AC48" i="6"/>
  <c r="AC102" i="6"/>
  <c r="AD102" i="6"/>
  <c r="V84" i="6"/>
  <c r="V95" i="6"/>
  <c r="AQ54" i="6"/>
  <c r="AP54" i="6"/>
  <c r="AP35" i="6"/>
  <c r="AQ35" i="6"/>
  <c r="AQ36" i="6"/>
  <c r="AP36" i="6"/>
  <c r="AQ112" i="6"/>
  <c r="AP112" i="6"/>
  <c r="AQ125" i="6"/>
  <c r="AP125" i="6"/>
  <c r="AQ78" i="6"/>
  <c r="AP78" i="6"/>
  <c r="AP41" i="6"/>
  <c r="AQ41" i="6"/>
  <c r="AQ100" i="6"/>
  <c r="AP100" i="6"/>
  <c r="V86" i="6"/>
  <c r="AT105" i="6"/>
  <c r="AS105" i="6"/>
  <c r="AZ35" i="6"/>
  <c r="AY35" i="6"/>
  <c r="AY54" i="6"/>
  <c r="AZ54" i="6"/>
  <c r="AZ66" i="6"/>
  <c r="AY66" i="6"/>
  <c r="AZ39" i="6"/>
  <c r="AY39" i="6"/>
  <c r="AY45" i="6"/>
  <c r="AZ45" i="6"/>
  <c r="AY78" i="6"/>
  <c r="AZ78" i="6"/>
  <c r="AZ93" i="6"/>
  <c r="AY93" i="6"/>
  <c r="AZ108" i="6"/>
  <c r="AY108" i="6"/>
  <c r="AY122" i="6"/>
  <c r="AZ122" i="6"/>
  <c r="AP57" i="6"/>
  <c r="AQ57" i="6"/>
  <c r="V29" i="6"/>
  <c r="V105" i="6"/>
  <c r="V42" i="6"/>
  <c r="BC102" i="6"/>
  <c r="BB102" i="6"/>
  <c r="AP118" i="6"/>
  <c r="AQ118" i="6"/>
  <c r="AW26" i="6"/>
  <c r="AV26" i="6"/>
  <c r="AW46" i="6"/>
  <c r="AV46" i="6"/>
  <c r="BB52" i="6"/>
  <c r="BC52" i="6"/>
  <c r="AN90" i="6"/>
  <c r="AM90" i="6"/>
  <c r="AN25" i="6"/>
  <c r="AM25" i="6"/>
  <c r="AM110" i="6"/>
  <c r="AN110" i="6"/>
  <c r="AM46" i="6"/>
  <c r="AN46" i="6"/>
  <c r="AN38" i="6"/>
  <c r="AM38" i="6"/>
  <c r="AM74" i="6"/>
  <c r="AN74" i="6"/>
  <c r="AN89" i="6"/>
  <c r="AM89" i="6"/>
  <c r="AN83" i="6"/>
  <c r="AM83" i="6"/>
  <c r="AN118" i="6"/>
  <c r="AM118" i="6"/>
  <c r="AM29" i="6"/>
  <c r="AN29" i="6"/>
  <c r="AM65" i="6"/>
  <c r="AN65" i="6"/>
  <c r="AN58" i="6"/>
  <c r="AM58" i="6"/>
  <c r="AN96" i="6"/>
  <c r="AM96" i="6"/>
  <c r="AM112" i="6"/>
  <c r="AN112" i="6"/>
  <c r="AN115" i="6"/>
  <c r="AM115" i="6"/>
  <c r="AN48" i="6"/>
  <c r="AM48" i="6"/>
  <c r="AM31" i="6"/>
  <c r="AN31" i="6"/>
  <c r="AM63" i="6"/>
  <c r="AN63" i="6"/>
  <c r="AM78" i="6"/>
  <c r="AN78" i="6"/>
  <c r="AM102" i="6"/>
  <c r="AN102" i="6"/>
  <c r="V48" i="6"/>
  <c r="V63" i="6"/>
  <c r="AS38" i="6"/>
  <c r="AT38" i="6"/>
  <c r="AS72" i="6"/>
  <c r="AT72" i="6"/>
  <c r="V35" i="6"/>
  <c r="AP68" i="6"/>
  <c r="AQ68" i="6"/>
  <c r="AS28" i="6"/>
  <c r="AT28" i="6"/>
  <c r="AS39" i="6"/>
  <c r="AT39" i="6"/>
  <c r="AS54" i="6"/>
  <c r="AT54" i="6"/>
  <c r="AS84" i="6"/>
  <c r="AT84" i="6"/>
  <c r="AS101" i="6"/>
  <c r="AT101" i="6"/>
  <c r="AS64" i="6"/>
  <c r="AT64" i="6"/>
  <c r="AS78" i="6"/>
  <c r="AT78" i="6"/>
  <c r="AS100" i="6"/>
  <c r="AT100" i="6"/>
  <c r="AT108" i="6"/>
  <c r="AS108" i="6"/>
  <c r="AP95" i="6"/>
  <c r="AQ95" i="6"/>
  <c r="AQ38" i="6"/>
  <c r="AP38" i="6"/>
  <c r="AQ126" i="6"/>
  <c r="AP126" i="6"/>
  <c r="V115" i="6"/>
  <c r="V106" i="6"/>
  <c r="R116" i="1"/>
  <c r="Q111" i="1"/>
  <c r="R27" i="1"/>
  <c r="Z75" i="1"/>
  <c r="Z68" i="1"/>
  <c r="Z79" i="1"/>
  <c r="R37" i="1"/>
  <c r="Q53" i="1"/>
  <c r="Q26" i="1"/>
  <c r="Z53" i="1"/>
  <c r="Q110" i="1"/>
  <c r="R66" i="1"/>
  <c r="Q94" i="1"/>
  <c r="Q67" i="1"/>
  <c r="Q33" i="1"/>
  <c r="R94" i="1"/>
  <c r="Q65" i="1"/>
  <c r="Q109" i="1"/>
  <c r="Q68" i="1"/>
  <c r="Q97" i="1"/>
  <c r="Q46" i="1"/>
  <c r="Q124" i="1"/>
  <c r="Z123" i="1"/>
  <c r="Q81" i="1"/>
  <c r="Q28" i="1"/>
  <c r="Q117" i="1"/>
  <c r="R105" i="1"/>
  <c r="Q105" i="1"/>
  <c r="Q59" i="1"/>
  <c r="R111" i="1"/>
  <c r="Z60" i="1"/>
  <c r="Q79" i="1"/>
  <c r="Q75" i="1"/>
  <c r="Q60" i="1"/>
  <c r="Q90" i="1"/>
  <c r="Q82" i="1"/>
  <c r="P132" i="1"/>
  <c r="R72" i="1"/>
  <c r="Q72" i="1"/>
  <c r="R103" i="1"/>
  <c r="Q103" i="1"/>
  <c r="R101" i="1"/>
  <c r="Q101" i="1"/>
  <c r="Q52" i="1"/>
  <c r="R52" i="1"/>
  <c r="Q69" i="1"/>
  <c r="Q57" i="1"/>
  <c r="R89" i="1"/>
  <c r="Q89" i="1"/>
  <c r="R50" i="1"/>
  <c r="Q50" i="1"/>
  <c r="R118" i="1"/>
  <c r="Q118" i="1"/>
  <c r="R36" i="1"/>
  <c r="Q36" i="1"/>
  <c r="Q49" i="1"/>
  <c r="R49" i="1"/>
  <c r="R45" i="1"/>
  <c r="Q45" i="1"/>
  <c r="R96" i="1"/>
  <c r="Q96" i="1"/>
  <c r="R73" i="1"/>
  <c r="Q73" i="1"/>
  <c r="T132" i="1"/>
  <c r="U41" i="1" s="1"/>
  <c r="Q58" i="1"/>
  <c r="R74" i="1"/>
  <c r="Q74" i="1"/>
  <c r="R80" i="1"/>
  <c r="Q80" i="1"/>
  <c r="R38" i="1"/>
  <c r="Q38" i="1"/>
  <c r="R25" i="1"/>
  <c r="Q25" i="1"/>
  <c r="R87" i="1"/>
  <c r="Q87" i="1"/>
  <c r="Q32" i="1"/>
  <c r="R32" i="1"/>
  <c r="R126" i="1"/>
  <c r="Q126" i="1"/>
  <c r="R64" i="1"/>
  <c r="Q64" i="1"/>
  <c r="Q123" i="1"/>
  <c r="Q37" i="1"/>
  <c r="R46" i="1"/>
  <c r="R113" i="1"/>
  <c r="Q113" i="1"/>
  <c r="R102" i="1"/>
  <c r="Q102" i="1"/>
  <c r="R61" i="1"/>
  <c r="Q61" i="1"/>
  <c r="R83" i="1"/>
  <c r="Q83" i="1"/>
  <c r="R125" i="1"/>
  <c r="Q125" i="1"/>
  <c r="R127" i="1"/>
  <c r="Q127" i="1"/>
  <c r="W72" i="6" l="1"/>
  <c r="W125" i="6"/>
  <c r="X60" i="6"/>
  <c r="W108" i="6"/>
  <c r="W83" i="6"/>
  <c r="X119" i="6"/>
  <c r="X52" i="6"/>
  <c r="X36" i="6"/>
  <c r="AH132" i="6"/>
  <c r="C7" i="6" s="1"/>
  <c r="AI132" i="6"/>
  <c r="C8" i="6" s="1"/>
  <c r="W74" i="6"/>
  <c r="X67" i="6"/>
  <c r="X56" i="6"/>
  <c r="AV132" i="6"/>
  <c r="E14" i="6" s="1"/>
  <c r="X109" i="6"/>
  <c r="X110" i="6"/>
  <c r="AY132" i="6"/>
  <c r="G14" i="6" s="1"/>
  <c r="AW132" i="6"/>
  <c r="E15" i="6" s="1"/>
  <c r="AM132" i="6"/>
  <c r="E7" i="6" s="1"/>
  <c r="AZ132" i="6"/>
  <c r="G15" i="6" s="1"/>
  <c r="W29" i="6"/>
  <c r="X29" i="6"/>
  <c r="X95" i="6"/>
  <c r="W95" i="6"/>
  <c r="W68" i="6"/>
  <c r="X68" i="6"/>
  <c r="BC132" i="6"/>
  <c r="I15" i="6" s="1"/>
  <c r="W27" i="6"/>
  <c r="X27" i="6"/>
  <c r="X89" i="6"/>
  <c r="W89" i="6"/>
  <c r="W71" i="6"/>
  <c r="X71" i="6"/>
  <c r="W112" i="6"/>
  <c r="X112" i="6"/>
  <c r="X88" i="6"/>
  <c r="W88" i="6"/>
  <c r="W65" i="6"/>
  <c r="X65" i="6"/>
  <c r="W123" i="6"/>
  <c r="X123" i="6"/>
  <c r="X50" i="6"/>
  <c r="W50" i="6"/>
  <c r="X49" i="6"/>
  <c r="W49" i="6"/>
  <c r="BB132" i="6"/>
  <c r="I14" i="6" s="1"/>
  <c r="W113" i="6"/>
  <c r="X113" i="6"/>
  <c r="W59" i="6"/>
  <c r="X59" i="6"/>
  <c r="X116" i="6"/>
  <c r="W116" i="6"/>
  <c r="AC132" i="6"/>
  <c r="B7" i="6" s="1"/>
  <c r="X64" i="6"/>
  <c r="W64" i="6"/>
  <c r="W46" i="6"/>
  <c r="X46" i="6"/>
  <c r="W37" i="6"/>
  <c r="X37" i="6"/>
  <c r="W102" i="6"/>
  <c r="X102" i="6"/>
  <c r="W115" i="6"/>
  <c r="X115" i="6"/>
  <c r="W63" i="6"/>
  <c r="X63" i="6"/>
  <c r="W42" i="6"/>
  <c r="X42" i="6"/>
  <c r="X96" i="6"/>
  <c r="W96" i="6"/>
  <c r="X93" i="6"/>
  <c r="W93" i="6"/>
  <c r="X80" i="6"/>
  <c r="W80" i="6"/>
  <c r="W101" i="6"/>
  <c r="X101" i="6"/>
  <c r="W41" i="6"/>
  <c r="X41" i="6"/>
  <c r="X104" i="6"/>
  <c r="W104" i="6"/>
  <c r="AD132" i="6"/>
  <c r="B8" i="6" s="1"/>
  <c r="X61" i="6"/>
  <c r="W61" i="6"/>
  <c r="W127" i="6"/>
  <c r="X127" i="6"/>
  <c r="AQ132" i="6"/>
  <c r="B15" i="6" s="1"/>
  <c r="W73" i="6"/>
  <c r="X73" i="6"/>
  <c r="W43" i="6"/>
  <c r="X43" i="6"/>
  <c r="W66" i="6"/>
  <c r="X66" i="6"/>
  <c r="X90" i="6"/>
  <c r="W90" i="6"/>
  <c r="X38" i="6"/>
  <c r="W38" i="6"/>
  <c r="W75" i="6"/>
  <c r="X75" i="6"/>
  <c r="X26" i="6"/>
  <c r="W26" i="6"/>
  <c r="X53" i="6"/>
  <c r="W53" i="6"/>
  <c r="W111" i="6"/>
  <c r="X111" i="6"/>
  <c r="X118" i="6"/>
  <c r="W118" i="6"/>
  <c r="AT132" i="6"/>
  <c r="C15" i="6" s="1"/>
  <c r="X58" i="6"/>
  <c r="W58" i="6"/>
  <c r="W44" i="6"/>
  <c r="X44" i="6"/>
  <c r="X106" i="6"/>
  <c r="W106" i="6"/>
  <c r="W35" i="6"/>
  <c r="X35" i="6"/>
  <c r="AN132" i="6"/>
  <c r="E8" i="6" s="1"/>
  <c r="W84" i="6"/>
  <c r="X84" i="6"/>
  <c r="W122" i="6"/>
  <c r="X122" i="6"/>
  <c r="W39" i="6"/>
  <c r="X39" i="6"/>
  <c r="W54" i="6"/>
  <c r="X54" i="6"/>
  <c r="W100" i="6"/>
  <c r="X100" i="6"/>
  <c r="X103" i="6"/>
  <c r="W103" i="6"/>
  <c r="X57" i="6"/>
  <c r="W57" i="6"/>
  <c r="W69" i="6"/>
  <c r="X69" i="6"/>
  <c r="X51" i="6"/>
  <c r="W51" i="6"/>
  <c r="W126" i="6"/>
  <c r="X126" i="6"/>
  <c r="X48" i="6"/>
  <c r="W48" i="6"/>
  <c r="X105" i="6"/>
  <c r="W105" i="6"/>
  <c r="X86" i="6"/>
  <c r="W86" i="6"/>
  <c r="W97" i="6"/>
  <c r="X97" i="6"/>
  <c r="W124" i="6"/>
  <c r="X124" i="6"/>
  <c r="X32" i="6"/>
  <c r="W32" i="6"/>
  <c r="AS132" i="6"/>
  <c r="C14" i="6" s="1"/>
  <c r="W78" i="6"/>
  <c r="X78" i="6"/>
  <c r="X117" i="6"/>
  <c r="W117" i="6"/>
  <c r="X34" i="6"/>
  <c r="W34" i="6"/>
  <c r="AP132" i="6"/>
  <c r="B14" i="6" s="1"/>
  <c r="X94" i="6"/>
  <c r="W94" i="6"/>
  <c r="X25" i="6"/>
  <c r="W25" i="6"/>
  <c r="W45" i="6"/>
  <c r="X45" i="6"/>
  <c r="X82" i="6"/>
  <c r="W82" i="6"/>
  <c r="X28" i="6"/>
  <c r="W28" i="6"/>
  <c r="X81" i="6"/>
  <c r="W81" i="6"/>
  <c r="X87" i="6"/>
  <c r="W87" i="6"/>
  <c r="W33" i="6"/>
  <c r="X33" i="6"/>
  <c r="U61" i="1"/>
  <c r="U45" i="1"/>
  <c r="U100" i="1"/>
  <c r="U79" i="1"/>
  <c r="U98" i="1"/>
  <c r="U75" i="1"/>
  <c r="U94" i="1"/>
  <c r="U93" i="1"/>
  <c r="U67" i="1"/>
  <c r="U46" i="1"/>
  <c r="U96" i="1"/>
  <c r="U42" i="1"/>
  <c r="U86" i="1"/>
  <c r="U90" i="1"/>
  <c r="U51" i="1"/>
  <c r="U39" i="1"/>
  <c r="U48" i="1"/>
  <c r="U91" i="1"/>
  <c r="U66" i="1"/>
  <c r="U73" i="1"/>
  <c r="U34" i="1"/>
  <c r="U81" i="1"/>
  <c r="U33" i="1"/>
  <c r="U43" i="1"/>
  <c r="U44" i="1"/>
  <c r="U74" i="1"/>
  <c r="U37" i="1"/>
  <c r="U108" i="1"/>
  <c r="U97" i="1"/>
  <c r="U28" i="1"/>
  <c r="U106" i="1"/>
  <c r="U76" i="1"/>
  <c r="U111" i="1"/>
  <c r="U64" i="1"/>
  <c r="U116" i="1"/>
  <c r="U125" i="1"/>
  <c r="U103" i="1"/>
  <c r="U54" i="1"/>
  <c r="U102" i="1"/>
  <c r="U119" i="1"/>
  <c r="U35" i="1"/>
  <c r="U115" i="1"/>
  <c r="U109" i="1"/>
  <c r="U88" i="1"/>
  <c r="U50" i="1"/>
  <c r="U84" i="1"/>
  <c r="U26" i="1"/>
  <c r="U72" i="1"/>
  <c r="U25" i="1"/>
  <c r="U104" i="1"/>
  <c r="U52" i="1"/>
  <c r="U27" i="1"/>
  <c r="U32" i="1"/>
  <c r="U89" i="1"/>
  <c r="U82" i="1"/>
  <c r="Z132" i="1"/>
  <c r="AA76" i="1" s="1"/>
  <c r="R136" i="1"/>
  <c r="BA50" i="1" s="1"/>
  <c r="Q132" i="1"/>
  <c r="Z134" i="1"/>
  <c r="AL51" i="1" s="1"/>
  <c r="Z133" i="1"/>
  <c r="AG60" i="1" s="1"/>
  <c r="AI60" i="1" s="1"/>
  <c r="U31" i="1"/>
  <c r="U101" i="1"/>
  <c r="U87" i="1"/>
  <c r="U80" i="1"/>
  <c r="U78" i="1"/>
  <c r="U105" i="1"/>
  <c r="U127" i="1"/>
  <c r="U68" i="1"/>
  <c r="U65" i="1"/>
  <c r="U71" i="1"/>
  <c r="U69" i="1"/>
  <c r="U38" i="1"/>
  <c r="U113" i="1"/>
  <c r="U117" i="1"/>
  <c r="U36" i="1"/>
  <c r="U56" i="1"/>
  <c r="U63" i="1"/>
  <c r="R135" i="1"/>
  <c r="AX87" i="1" s="1"/>
  <c r="R132" i="1"/>
  <c r="AO105" i="1" s="1"/>
  <c r="U29" i="1"/>
  <c r="U118" i="1"/>
  <c r="U53" i="1"/>
  <c r="U120" i="1"/>
  <c r="U110" i="1"/>
  <c r="U112" i="1"/>
  <c r="U49" i="1"/>
  <c r="U122" i="1"/>
  <c r="U123" i="1"/>
  <c r="U60" i="1"/>
  <c r="B20" i="1"/>
  <c r="U83" i="1"/>
  <c r="U126" i="1"/>
  <c r="U58" i="1"/>
  <c r="U124" i="1"/>
  <c r="U57" i="1"/>
  <c r="U95" i="1"/>
  <c r="R133" i="1"/>
  <c r="AR35" i="1" s="1"/>
  <c r="U59" i="1"/>
  <c r="R134" i="1"/>
  <c r="AU95" i="1" s="1"/>
  <c r="Y60" i="1"/>
  <c r="AG124" i="1" l="1"/>
  <c r="AI124" i="1" s="1"/>
  <c r="Y69" i="1"/>
  <c r="X132" i="6"/>
  <c r="E21" i="6" s="1"/>
  <c r="W132" i="6"/>
  <c r="C21" i="6" s="1"/>
  <c r="AF25" i="1"/>
  <c r="AE59" i="1"/>
  <c r="AF119" i="1"/>
  <c r="AB117" i="1"/>
  <c r="AC117" i="1" s="1"/>
  <c r="Y75" i="1"/>
  <c r="AF28" i="1"/>
  <c r="AE102" i="1"/>
  <c r="AG44" i="1"/>
  <c r="AH44" i="1" s="1"/>
  <c r="Y112" i="1"/>
  <c r="AF39" i="1"/>
  <c r="AE74" i="1"/>
  <c r="AB35" i="1"/>
  <c r="AD35" i="1" s="1"/>
  <c r="AB124" i="1"/>
  <c r="AC124" i="1" s="1"/>
  <c r="AK72" i="1"/>
  <c r="AJ91" i="1"/>
  <c r="AL96" i="1"/>
  <c r="AN96" i="1" s="1"/>
  <c r="AJ52" i="1"/>
  <c r="AJ120" i="1"/>
  <c r="AL76" i="1"/>
  <c r="AM76" i="1" s="1"/>
  <c r="AJ126" i="1"/>
  <c r="AJ122" i="1"/>
  <c r="AK110" i="1"/>
  <c r="AF52" i="1"/>
  <c r="AG82" i="1"/>
  <c r="AI82" i="1" s="1"/>
  <c r="AG52" i="1"/>
  <c r="AI52" i="1" s="1"/>
  <c r="AE124" i="1"/>
  <c r="AF48" i="1"/>
  <c r="AF37" i="1"/>
  <c r="AA86" i="1"/>
  <c r="AK117" i="1"/>
  <c r="AL60" i="1"/>
  <c r="AM60" i="1" s="1"/>
  <c r="AJ98" i="1"/>
  <c r="AL88" i="1"/>
  <c r="AE32" i="1"/>
  <c r="AF95" i="1"/>
  <c r="AF34" i="1"/>
  <c r="AE125" i="1"/>
  <c r="AF73" i="1"/>
  <c r="AG109" i="1"/>
  <c r="AI109" i="1" s="1"/>
  <c r="AE51" i="1"/>
  <c r="AF41" i="1"/>
  <c r="AF86" i="1"/>
  <c r="AE91" i="1"/>
  <c r="Y98" i="1"/>
  <c r="AB83" i="1"/>
  <c r="AC83" i="1" s="1"/>
  <c r="Y44" i="1"/>
  <c r="AB58" i="1"/>
  <c r="AC58" i="1" s="1"/>
  <c r="AB90" i="1"/>
  <c r="AD90" i="1" s="1"/>
  <c r="Y120" i="1"/>
  <c r="AE111" i="1"/>
  <c r="AE73" i="1"/>
  <c r="AE41" i="1"/>
  <c r="AF97" i="1"/>
  <c r="AB61" i="1"/>
  <c r="AD61" i="1" s="1"/>
  <c r="AA53" i="1"/>
  <c r="Y38" i="1"/>
  <c r="AB89" i="1"/>
  <c r="AD89" i="1" s="1"/>
  <c r="Y103" i="1"/>
  <c r="AJ64" i="1"/>
  <c r="AJ53" i="1"/>
  <c r="AJ42" i="1"/>
  <c r="AK122" i="1"/>
  <c r="AE90" i="1"/>
  <c r="AE25" i="1"/>
  <c r="AG89" i="1"/>
  <c r="AH89" i="1" s="1"/>
  <c r="AE86" i="1"/>
  <c r="AE61" i="1"/>
  <c r="AF125" i="1"/>
  <c r="AF72" i="1"/>
  <c r="AE71" i="1"/>
  <c r="AF32" i="1"/>
  <c r="AA74" i="1"/>
  <c r="AA94" i="1"/>
  <c r="Y108" i="1"/>
  <c r="AA63" i="1"/>
  <c r="AA38" i="1"/>
  <c r="Y46" i="1"/>
  <c r="Y32" i="1"/>
  <c r="AE117" i="1"/>
  <c r="AF88" i="1"/>
  <c r="AE58" i="1"/>
  <c r="AG104" i="1"/>
  <c r="AI104" i="1" s="1"/>
  <c r="AG69" i="1"/>
  <c r="AH69" i="1" s="1"/>
  <c r="AG79" i="1"/>
  <c r="AH79" i="1" s="1"/>
  <c r="AF93" i="1"/>
  <c r="AF78" i="1"/>
  <c r="AG35" i="1"/>
  <c r="AH35" i="1" s="1"/>
  <c r="AE88" i="1"/>
  <c r="AE46" i="1"/>
  <c r="AG28" i="1"/>
  <c r="AI28" i="1" s="1"/>
  <c r="AG88" i="1"/>
  <c r="AI88" i="1" s="1"/>
  <c r="AG27" i="1"/>
  <c r="AH27" i="1" s="1"/>
  <c r="AG84" i="1"/>
  <c r="AI84" i="1" s="1"/>
  <c r="AG67" i="1"/>
  <c r="AH67" i="1" s="1"/>
  <c r="AG116" i="1"/>
  <c r="AI116" i="1" s="1"/>
  <c r="AG101" i="1"/>
  <c r="AH101" i="1" s="1"/>
  <c r="AB57" i="1"/>
  <c r="AD57" i="1" s="1"/>
  <c r="AB63" i="1"/>
  <c r="AC63" i="1" s="1"/>
  <c r="AA105" i="1"/>
  <c r="AE104" i="1"/>
  <c r="AB87" i="1"/>
  <c r="AC87" i="1" s="1"/>
  <c r="Y58" i="1"/>
  <c r="AA61" i="1"/>
  <c r="AA82" i="1"/>
  <c r="Y51" i="1"/>
  <c r="AB31" i="1"/>
  <c r="AD31" i="1" s="1"/>
  <c r="Y102" i="1"/>
  <c r="Y49" i="1"/>
  <c r="AB104" i="1"/>
  <c r="AD104" i="1" s="1"/>
  <c r="AE113" i="1"/>
  <c r="AE69" i="1"/>
  <c r="AE95" i="1"/>
  <c r="AE89" i="1"/>
  <c r="AG111" i="1"/>
  <c r="AH111" i="1" s="1"/>
  <c r="AF50" i="1"/>
  <c r="AE116" i="1"/>
  <c r="AE27" i="1"/>
  <c r="AG45" i="1"/>
  <c r="AI45" i="1" s="1"/>
  <c r="AF26" i="1"/>
  <c r="AG120" i="1"/>
  <c r="AH120" i="1" s="1"/>
  <c r="AE31" i="1"/>
  <c r="AE103" i="1"/>
  <c r="AG72" i="1"/>
  <c r="AH72" i="1" s="1"/>
  <c r="AE38" i="1"/>
  <c r="AF90" i="1"/>
  <c r="AG71" i="1"/>
  <c r="AI71" i="1" s="1"/>
  <c r="AE66" i="1"/>
  <c r="AA36" i="1"/>
  <c r="AB82" i="1"/>
  <c r="AD82" i="1" s="1"/>
  <c r="AA89" i="1"/>
  <c r="AB108" i="1"/>
  <c r="AD108" i="1" s="1"/>
  <c r="AB29" i="1"/>
  <c r="AD29" i="1" s="1"/>
  <c r="AB43" i="1"/>
  <c r="AD43" i="1" s="1"/>
  <c r="Y76" i="1"/>
  <c r="AA115" i="1"/>
  <c r="AA27" i="1"/>
  <c r="AB69" i="1"/>
  <c r="AC69" i="1" s="1"/>
  <c r="AA119" i="1"/>
  <c r="AX73" i="1"/>
  <c r="AZ73" i="1" s="1"/>
  <c r="AE82" i="1"/>
  <c r="AG57" i="1"/>
  <c r="AH57" i="1" s="1"/>
  <c r="AF75" i="1"/>
  <c r="AF35" i="1"/>
  <c r="AG42" i="1"/>
  <c r="AI42" i="1" s="1"/>
  <c r="AG59" i="1"/>
  <c r="AH59" i="1" s="1"/>
  <c r="AG66" i="1"/>
  <c r="AH66" i="1" s="1"/>
  <c r="AE67" i="1"/>
  <c r="AF122" i="1"/>
  <c r="AG36" i="1"/>
  <c r="AI36" i="1" s="1"/>
  <c r="AE75" i="1"/>
  <c r="AG39" i="1"/>
  <c r="AI39" i="1" s="1"/>
  <c r="AE126" i="1"/>
  <c r="AF81" i="1"/>
  <c r="AF108" i="1"/>
  <c r="AE68" i="1"/>
  <c r="AF117" i="1"/>
  <c r="AG41" i="1"/>
  <c r="AI41" i="1" s="1"/>
  <c r="AF71" i="1"/>
  <c r="AG34" i="1"/>
  <c r="AI34" i="1" s="1"/>
  <c r="AE28" i="1"/>
  <c r="AE118" i="1"/>
  <c r="AG110" i="1"/>
  <c r="AI110" i="1" s="1"/>
  <c r="AE100" i="1"/>
  <c r="AG126" i="1"/>
  <c r="AH126" i="1" s="1"/>
  <c r="AE35" i="1"/>
  <c r="AF43" i="1"/>
  <c r="AE109" i="1"/>
  <c r="AF65" i="1"/>
  <c r="AE80" i="1"/>
  <c r="AG94" i="1"/>
  <c r="AH94" i="1" s="1"/>
  <c r="AF89" i="1"/>
  <c r="AG58" i="1"/>
  <c r="AH58" i="1" s="1"/>
  <c r="AF31" i="1"/>
  <c r="AF46" i="1"/>
  <c r="AG61" i="1"/>
  <c r="AH61" i="1" s="1"/>
  <c r="AG118" i="1"/>
  <c r="AI118" i="1" s="1"/>
  <c r="AE122" i="1"/>
  <c r="AF98" i="1"/>
  <c r="AF59" i="1"/>
  <c r="AF94" i="1"/>
  <c r="AG26" i="1"/>
  <c r="AH26" i="1" s="1"/>
  <c r="AF51" i="1"/>
  <c r="AG38" i="1"/>
  <c r="AI38" i="1" s="1"/>
  <c r="AF67" i="1"/>
  <c r="AG98" i="1"/>
  <c r="AH98" i="1" s="1"/>
  <c r="AE34" i="1"/>
  <c r="AF124" i="1"/>
  <c r="AF126" i="1"/>
  <c r="AF112" i="1"/>
  <c r="AG75" i="1"/>
  <c r="AI75" i="1" s="1"/>
  <c r="AE48" i="1"/>
  <c r="AG73" i="1"/>
  <c r="AI73" i="1" s="1"/>
  <c r="AF69" i="1"/>
  <c r="AE119" i="1"/>
  <c r="AE97" i="1"/>
  <c r="AG125" i="1"/>
  <c r="AI125" i="1" s="1"/>
  <c r="AF105" i="1"/>
  <c r="AE63" i="1"/>
  <c r="AG51" i="1"/>
  <c r="AI51" i="1" s="1"/>
  <c r="AE39" i="1"/>
  <c r="AG115" i="1"/>
  <c r="AI115" i="1" s="1"/>
  <c r="AG43" i="1"/>
  <c r="AI43" i="1" s="1"/>
  <c r="AG80" i="1"/>
  <c r="AI80" i="1" s="1"/>
  <c r="AF53" i="1"/>
  <c r="AF54" i="1"/>
  <c r="AB126" i="1"/>
  <c r="AD126" i="1" s="1"/>
  <c r="Y89" i="1"/>
  <c r="Y90" i="1"/>
  <c r="AB78" i="1"/>
  <c r="AD78" i="1" s="1"/>
  <c r="AB102" i="1"/>
  <c r="AC102" i="1" s="1"/>
  <c r="AA104" i="1"/>
  <c r="AB75" i="1"/>
  <c r="AD75" i="1" s="1"/>
  <c r="Y43" i="1"/>
  <c r="AA81" i="1"/>
  <c r="Y104" i="1"/>
  <c r="AB101" i="1"/>
  <c r="AC101" i="1" s="1"/>
  <c r="Y126" i="1"/>
  <c r="AA56" i="1"/>
  <c r="AB56" i="1"/>
  <c r="AC56" i="1" s="1"/>
  <c r="AA57" i="1"/>
  <c r="AB97" i="1"/>
  <c r="AC97" i="1" s="1"/>
  <c r="AA58" i="1"/>
  <c r="AA49" i="1"/>
  <c r="AA69" i="1"/>
  <c r="AA126" i="1"/>
  <c r="Y28" i="1"/>
  <c r="Y81" i="1"/>
  <c r="Y25" i="1"/>
  <c r="AA127" i="1"/>
  <c r="Y94" i="1"/>
  <c r="AB96" i="1"/>
  <c r="AD96" i="1" s="1"/>
  <c r="AA71" i="1"/>
  <c r="AA33" i="1"/>
  <c r="AB45" i="1"/>
  <c r="AD45" i="1" s="1"/>
  <c r="Y48" i="1"/>
  <c r="AB79" i="1"/>
  <c r="AC79" i="1" s="1"/>
  <c r="Y100" i="1"/>
  <c r="AB84" i="1"/>
  <c r="AD84" i="1" s="1"/>
  <c r="AB80" i="1"/>
  <c r="AD80" i="1" s="1"/>
  <c r="AB81" i="1"/>
  <c r="AC81" i="1" s="1"/>
  <c r="AA98" i="1"/>
  <c r="Y84" i="1"/>
  <c r="AB122" i="1"/>
  <c r="AD122" i="1" s="1"/>
  <c r="Y52" i="1"/>
  <c r="Y31" i="1"/>
  <c r="AA111" i="1"/>
  <c r="AA41" i="1"/>
  <c r="AB111" i="1"/>
  <c r="AD111" i="1" s="1"/>
  <c r="AA60" i="1"/>
  <c r="AA118" i="1"/>
  <c r="Y109" i="1"/>
  <c r="Y57" i="1"/>
  <c r="Y37" i="1"/>
  <c r="Y59" i="1"/>
  <c r="AL61" i="1"/>
  <c r="AM61" i="1" s="1"/>
  <c r="AJ113" i="1"/>
  <c r="AK53" i="1"/>
  <c r="AL72" i="1"/>
  <c r="AN72" i="1" s="1"/>
  <c r="AL68" i="1"/>
  <c r="AN68" i="1" s="1"/>
  <c r="AJ48" i="1"/>
  <c r="AK111" i="1"/>
  <c r="AK78" i="1"/>
  <c r="AK73" i="1"/>
  <c r="AL112" i="1"/>
  <c r="AM112" i="1" s="1"/>
  <c r="AJ74" i="1"/>
  <c r="AK106" i="1"/>
  <c r="AL45" i="1"/>
  <c r="AM45" i="1" s="1"/>
  <c r="AK64" i="1"/>
  <c r="AJ45" i="1"/>
  <c r="AK96" i="1"/>
  <c r="AJ117" i="1"/>
  <c r="AK36" i="1"/>
  <c r="AL35" i="1"/>
  <c r="AM35" i="1" s="1"/>
  <c r="AJ34" i="1"/>
  <c r="AK43" i="1"/>
  <c r="AK65" i="1"/>
  <c r="AJ76" i="1"/>
  <c r="AJ105" i="1"/>
  <c r="AL110" i="1"/>
  <c r="AN110" i="1" s="1"/>
  <c r="AK60" i="1"/>
  <c r="AJ72" i="1"/>
  <c r="AL90" i="1"/>
  <c r="AN90" i="1" s="1"/>
  <c r="AJ36" i="1"/>
  <c r="AL117" i="1"/>
  <c r="AM117" i="1" s="1"/>
  <c r="AL53" i="1"/>
  <c r="AN53" i="1" s="1"/>
  <c r="AK118" i="1"/>
  <c r="AJ83" i="1"/>
  <c r="AL124" i="1"/>
  <c r="AM124" i="1" s="1"/>
  <c r="AK37" i="1"/>
  <c r="AJ116" i="1"/>
  <c r="AJ78" i="1"/>
  <c r="AL56" i="1"/>
  <c r="AM56" i="1" s="1"/>
  <c r="AK124" i="1"/>
  <c r="AL103" i="1"/>
  <c r="AN103" i="1" s="1"/>
  <c r="AJ51" i="1"/>
  <c r="AK63" i="1"/>
  <c r="B18" i="1"/>
  <c r="AL118" i="1"/>
  <c r="AN118" i="1" s="1"/>
  <c r="AK57" i="1"/>
  <c r="AK80" i="1"/>
  <c r="AJ35" i="1"/>
  <c r="AK123" i="1"/>
  <c r="AJ86" i="1"/>
  <c r="AL43" i="1"/>
  <c r="AM43" i="1" s="1"/>
  <c r="AX96" i="1"/>
  <c r="AZ96" i="1" s="1"/>
  <c r="AK113" i="1"/>
  <c r="AK104" i="1"/>
  <c r="AK48" i="1"/>
  <c r="AL74" i="1"/>
  <c r="AM74" i="1" s="1"/>
  <c r="AO87" i="1"/>
  <c r="AQ87" i="1" s="1"/>
  <c r="AX50" i="1"/>
  <c r="AY50" i="1" s="1"/>
  <c r="AR44" i="1"/>
  <c r="AS44" i="1" s="1"/>
  <c r="AF102" i="1"/>
  <c r="AE127" i="1"/>
  <c r="AG117" i="1"/>
  <c r="AI117" i="1" s="1"/>
  <c r="AE43" i="1"/>
  <c r="AF58" i="1"/>
  <c r="AE123" i="1"/>
  <c r="AG76" i="1"/>
  <c r="AH76" i="1" s="1"/>
  <c r="AG54" i="1"/>
  <c r="AH54" i="1" s="1"/>
  <c r="AE54" i="1"/>
  <c r="AE84" i="1"/>
  <c r="AF38" i="1"/>
  <c r="AF33" i="1"/>
  <c r="AF60" i="1"/>
  <c r="AF106" i="1"/>
  <c r="AE26" i="1"/>
  <c r="AE37" i="1"/>
  <c r="AE78" i="1"/>
  <c r="C9" i="1"/>
  <c r="AG97" i="1"/>
  <c r="AH97" i="1" s="1"/>
  <c r="AG122" i="1"/>
  <c r="AH122" i="1" s="1"/>
  <c r="AF45" i="1"/>
  <c r="AG53" i="1"/>
  <c r="AH53" i="1" s="1"/>
  <c r="AG25" i="1"/>
  <c r="AI25" i="1" s="1"/>
  <c r="AF84" i="1"/>
  <c r="AG91" i="1"/>
  <c r="AH91" i="1" s="1"/>
  <c r="AF110" i="1"/>
  <c r="AG81" i="1"/>
  <c r="AH81" i="1" s="1"/>
  <c r="AG106" i="1"/>
  <c r="AH106" i="1" s="1"/>
  <c r="AG31" i="1"/>
  <c r="AI31" i="1" s="1"/>
  <c r="AF87" i="1"/>
  <c r="AF82" i="1"/>
  <c r="AE79" i="1"/>
  <c r="AG48" i="1"/>
  <c r="AI48" i="1" s="1"/>
  <c r="AF96" i="1"/>
  <c r="AF103" i="1"/>
  <c r="AF91" i="1"/>
  <c r="AF76" i="1"/>
  <c r="AG93" i="1"/>
  <c r="AI93" i="1" s="1"/>
  <c r="AE33" i="1"/>
  <c r="AF74" i="1"/>
  <c r="AG95" i="1"/>
  <c r="AH95" i="1" s="1"/>
  <c r="AG83" i="1"/>
  <c r="AH83" i="1" s="1"/>
  <c r="AE96" i="1"/>
  <c r="AG127" i="1"/>
  <c r="AH127" i="1" s="1"/>
  <c r="AG78" i="1"/>
  <c r="AH78" i="1" s="1"/>
  <c r="AE57" i="1"/>
  <c r="Y68" i="1"/>
  <c r="Y113" i="1"/>
  <c r="AB94" i="1"/>
  <c r="AD94" i="1" s="1"/>
  <c r="AB76" i="1"/>
  <c r="AC76" i="1" s="1"/>
  <c r="Y71" i="1"/>
  <c r="AA35" i="1"/>
  <c r="AA91" i="1"/>
  <c r="AF80" i="1"/>
  <c r="AF49" i="1"/>
  <c r="Y118" i="1"/>
  <c r="AB100" i="1"/>
  <c r="AD100" i="1" s="1"/>
  <c r="Y105" i="1"/>
  <c r="AA120" i="1"/>
  <c r="AA101" i="1"/>
  <c r="AA102" i="1"/>
  <c r="Y119" i="1"/>
  <c r="AB49" i="1"/>
  <c r="AD49" i="1" s="1"/>
  <c r="Y101" i="1"/>
  <c r="AA87" i="1"/>
  <c r="AB39" i="1"/>
  <c r="AC39" i="1" s="1"/>
  <c r="AB64" i="1"/>
  <c r="AD64" i="1" s="1"/>
  <c r="AA95" i="1"/>
  <c r="AA110" i="1"/>
  <c r="AA80" i="1"/>
  <c r="AB86" i="1"/>
  <c r="AC86" i="1" s="1"/>
  <c r="AA78" i="1"/>
  <c r="AA44" i="1"/>
  <c r="AB109" i="1"/>
  <c r="AD109" i="1" s="1"/>
  <c r="Y63" i="1"/>
  <c r="Y80" i="1"/>
  <c r="AB28" i="1"/>
  <c r="AC28" i="1" s="1"/>
  <c r="AA37" i="1"/>
  <c r="AB103" i="1"/>
  <c r="AD103" i="1" s="1"/>
  <c r="AB44" i="1"/>
  <c r="AD44" i="1" s="1"/>
  <c r="Y42" i="1"/>
  <c r="AX102" i="1"/>
  <c r="AY102" i="1" s="1"/>
  <c r="AX25" i="1"/>
  <c r="AY25" i="1" s="1"/>
  <c r="AR117" i="1"/>
  <c r="AS117" i="1" s="1"/>
  <c r="AA48" i="1"/>
  <c r="AB127" i="1"/>
  <c r="AC127" i="1" s="1"/>
  <c r="AX72" i="1"/>
  <c r="AZ72" i="1" s="1"/>
  <c r="AX111" i="1"/>
  <c r="AZ111" i="1" s="1"/>
  <c r="AO33" i="1"/>
  <c r="AP33" i="1" s="1"/>
  <c r="AO37" i="1"/>
  <c r="AP37" i="1" s="1"/>
  <c r="AU124" i="1"/>
  <c r="AV124" i="1" s="1"/>
  <c r="AE52" i="1"/>
  <c r="AF36" i="1"/>
  <c r="AE60" i="1"/>
  <c r="AE72" i="1"/>
  <c r="AG96" i="1"/>
  <c r="AI96" i="1" s="1"/>
  <c r="AF42" i="1"/>
  <c r="AF27" i="1"/>
  <c r="AE87" i="1"/>
  <c r="AE50" i="1"/>
  <c r="AG90" i="1"/>
  <c r="AH90" i="1" s="1"/>
  <c r="AG119" i="1"/>
  <c r="AH119" i="1" s="1"/>
  <c r="AG49" i="1"/>
  <c r="AH49" i="1" s="1"/>
  <c r="AG64" i="1"/>
  <c r="AI64" i="1" s="1"/>
  <c r="AE106" i="1"/>
  <c r="AB60" i="1"/>
  <c r="AA51" i="1"/>
  <c r="AB25" i="1"/>
  <c r="AC25" i="1" s="1"/>
  <c r="AA67" i="1"/>
  <c r="AB33" i="1"/>
  <c r="AD33" i="1" s="1"/>
  <c r="Y26" i="1"/>
  <c r="AA73" i="1"/>
  <c r="AB125" i="1"/>
  <c r="AC125" i="1" s="1"/>
  <c r="Y39" i="1"/>
  <c r="AA97" i="1"/>
  <c r="AB123" i="1"/>
  <c r="AC123" i="1" s="1"/>
  <c r="AB106" i="1"/>
  <c r="AD106" i="1" s="1"/>
  <c r="AB36" i="1"/>
  <c r="AD36" i="1" s="1"/>
  <c r="AA113" i="1"/>
  <c r="B9" i="1"/>
  <c r="AA65" i="1"/>
  <c r="AB115" i="1"/>
  <c r="AC115" i="1" s="1"/>
  <c r="Y53" i="1"/>
  <c r="Y67" i="1"/>
  <c r="AB72" i="1"/>
  <c r="AD72" i="1" s="1"/>
  <c r="AA54" i="1"/>
  <c r="AA29" i="1"/>
  <c r="AB93" i="1"/>
  <c r="AC93" i="1" s="1"/>
  <c r="Y36" i="1"/>
  <c r="AA72" i="1"/>
  <c r="AA64" i="1"/>
  <c r="AA122" i="1"/>
  <c r="AA46" i="1"/>
  <c r="AA25" i="1"/>
  <c r="Y41" i="1"/>
  <c r="AB73" i="1"/>
  <c r="AC73" i="1" s="1"/>
  <c r="Y45" i="1"/>
  <c r="AA66" i="1"/>
  <c r="AA108" i="1"/>
  <c r="AA116" i="1"/>
  <c r="AA123" i="1"/>
  <c r="AB112" i="1"/>
  <c r="AD112" i="1" s="1"/>
  <c r="AB88" i="1"/>
  <c r="AC88" i="1" s="1"/>
  <c r="AB113" i="1"/>
  <c r="AD113" i="1" s="1"/>
  <c r="AB52" i="1"/>
  <c r="AD52" i="1" s="1"/>
  <c r="AA117" i="1"/>
  <c r="AB119" i="1"/>
  <c r="AC119" i="1" s="1"/>
  <c r="AA96" i="1"/>
  <c r="Y123" i="1"/>
  <c r="Y56" i="1"/>
  <c r="AA59" i="1"/>
  <c r="AA34" i="1"/>
  <c r="AA100" i="1"/>
  <c r="Y27" i="1"/>
  <c r="AB37" i="1"/>
  <c r="AC37" i="1" s="1"/>
  <c r="AB27" i="1"/>
  <c r="AD27" i="1" s="1"/>
  <c r="AB38" i="1"/>
  <c r="AC38" i="1" s="1"/>
  <c r="Y72" i="1"/>
  <c r="Y127" i="1"/>
  <c r="AB105" i="1"/>
  <c r="AC105" i="1" s="1"/>
  <c r="Y86" i="1"/>
  <c r="Y93" i="1"/>
  <c r="Y35" i="1"/>
  <c r="AB98" i="1"/>
  <c r="AC98" i="1" s="1"/>
  <c r="Y122" i="1"/>
  <c r="AA109" i="1"/>
  <c r="Y87" i="1"/>
  <c r="AB95" i="1"/>
  <c r="AC95" i="1" s="1"/>
  <c r="AB26" i="1"/>
  <c r="AC26" i="1" s="1"/>
  <c r="AB41" i="1"/>
  <c r="AD41" i="1" s="1"/>
  <c r="AA83" i="1"/>
  <c r="Y61" i="1"/>
  <c r="AB32" i="1"/>
  <c r="AD32" i="1" s="1"/>
  <c r="AA45" i="1"/>
  <c r="Y82" i="1"/>
  <c r="Y117" i="1"/>
  <c r="AB51" i="1"/>
  <c r="AC51" i="1" s="1"/>
  <c r="AB46" i="1"/>
  <c r="AD46" i="1" s="1"/>
  <c r="AA50" i="1"/>
  <c r="Y74" i="1"/>
  <c r="AA112" i="1"/>
  <c r="AA26" i="1"/>
  <c r="Y124" i="1"/>
  <c r="AB48" i="1"/>
  <c r="AD48" i="1" s="1"/>
  <c r="AA68" i="1"/>
  <c r="Y83" i="1"/>
  <c r="AA84" i="1"/>
  <c r="Y116" i="1"/>
  <c r="Y91" i="1"/>
  <c r="AB34" i="1"/>
  <c r="AD34" i="1" s="1"/>
  <c r="AA79" i="1"/>
  <c r="AB50" i="1"/>
  <c r="AD50" i="1" s="1"/>
  <c r="Y95" i="1"/>
  <c r="AA124" i="1"/>
  <c r="Y73" i="1"/>
  <c r="Y106" i="1"/>
  <c r="AB67" i="1"/>
  <c r="AC67" i="1" s="1"/>
  <c r="Y96" i="1"/>
  <c r="AA32" i="1"/>
  <c r="Y65" i="1"/>
  <c r="AA93" i="1"/>
  <c r="Y115" i="1"/>
  <c r="AB116" i="1"/>
  <c r="AD116" i="1" s="1"/>
  <c r="AB68" i="1"/>
  <c r="AC68" i="1" s="1"/>
  <c r="Y33" i="1"/>
  <c r="AB66" i="1"/>
  <c r="AC66" i="1" s="1"/>
  <c r="Y111" i="1"/>
  <c r="Y97" i="1"/>
  <c r="Y66" i="1"/>
  <c r="Y54" i="1"/>
  <c r="AB91" i="1"/>
  <c r="AC91" i="1" s="1"/>
  <c r="Y50" i="1"/>
  <c r="AA125" i="1"/>
  <c r="AA75" i="1"/>
  <c r="Y64" i="1"/>
  <c r="AB118" i="1"/>
  <c r="AD118" i="1" s="1"/>
  <c r="AA103" i="1"/>
  <c r="AA31" i="1"/>
  <c r="AB120" i="1"/>
  <c r="AC120" i="1" s="1"/>
  <c r="AA88" i="1"/>
  <c r="Y29" i="1"/>
  <c r="Y78" i="1"/>
  <c r="AB65" i="1"/>
  <c r="AC65" i="1" s="1"/>
  <c r="AB54" i="1"/>
  <c r="AD54" i="1" s="1"/>
  <c r="AB74" i="1"/>
  <c r="AD74" i="1" s="1"/>
  <c r="AB53" i="1"/>
  <c r="AD53" i="1" s="1"/>
  <c r="Y125" i="1"/>
  <c r="AB59" i="1"/>
  <c r="AC59" i="1" s="1"/>
  <c r="AA42" i="1"/>
  <c r="AA39" i="1"/>
  <c r="AA28" i="1"/>
  <c r="Y88" i="1"/>
  <c r="AA43" i="1"/>
  <c r="Y34" i="1"/>
  <c r="Y110" i="1"/>
  <c r="AB110" i="1"/>
  <c r="AC110" i="1" s="1"/>
  <c r="AB42" i="1"/>
  <c r="AC42" i="1" s="1"/>
  <c r="AB71" i="1"/>
  <c r="AD71" i="1" s="1"/>
  <c r="AA106" i="1"/>
  <c r="AA52" i="1"/>
  <c r="AA90" i="1"/>
  <c r="Y79" i="1"/>
  <c r="AU108" i="1"/>
  <c r="AV108" i="1" s="1"/>
  <c r="AU45" i="1"/>
  <c r="AV45" i="1" s="1"/>
  <c r="AU65" i="1"/>
  <c r="AV65" i="1" s="1"/>
  <c r="AU80" i="1"/>
  <c r="AV80" i="1" s="1"/>
  <c r="AU119" i="1"/>
  <c r="AW119" i="1" s="1"/>
  <c r="AJ57" i="1"/>
  <c r="AK119" i="1"/>
  <c r="AJ50" i="1"/>
  <c r="AL64" i="1"/>
  <c r="AM64" i="1" s="1"/>
  <c r="AK127" i="1"/>
  <c r="AL29" i="1"/>
  <c r="AN29" i="1" s="1"/>
  <c r="AK116" i="1"/>
  <c r="AJ29" i="1"/>
  <c r="AJ27" i="1"/>
  <c r="AJ63" i="1"/>
  <c r="AL91" i="1"/>
  <c r="AM91" i="1" s="1"/>
  <c r="AK103" i="1"/>
  <c r="AL95" i="1"/>
  <c r="AM95" i="1" s="1"/>
  <c r="AU43" i="1"/>
  <c r="AV43" i="1" s="1"/>
  <c r="AU54" i="1"/>
  <c r="AV54" i="1" s="1"/>
  <c r="AO28" i="1"/>
  <c r="AQ28" i="1" s="1"/>
  <c r="AO25" i="1"/>
  <c r="AP25" i="1" s="1"/>
  <c r="AO60" i="1"/>
  <c r="AQ60" i="1" s="1"/>
  <c r="B17" i="1"/>
  <c r="AO45" i="1"/>
  <c r="AP45" i="1" s="1"/>
  <c r="AO43" i="1"/>
  <c r="AP43" i="1" s="1"/>
  <c r="AO46" i="1"/>
  <c r="AP46" i="1" s="1"/>
  <c r="AL52" i="1"/>
  <c r="AM52" i="1" s="1"/>
  <c r="AJ60" i="1"/>
  <c r="AK32" i="1"/>
  <c r="AJ127" i="1"/>
  <c r="AL81" i="1"/>
  <c r="AM81" i="1" s="1"/>
  <c r="AK90" i="1"/>
  <c r="AJ81" i="1"/>
  <c r="AJ90" i="1"/>
  <c r="AK33" i="1"/>
  <c r="AL36" i="1"/>
  <c r="AM36" i="1" s="1"/>
  <c r="AL105" i="1"/>
  <c r="AM105" i="1" s="1"/>
  <c r="AJ111" i="1"/>
  <c r="AJ82" i="1"/>
  <c r="AK71" i="1"/>
  <c r="E9" i="1"/>
  <c r="AL120" i="1"/>
  <c r="AM120" i="1" s="1"/>
  <c r="AJ108" i="1"/>
  <c r="AK101" i="1"/>
  <c r="AK42" i="1"/>
  <c r="AJ101" i="1"/>
  <c r="AL94" i="1"/>
  <c r="AM94" i="1" s="1"/>
  <c r="AL79" i="1"/>
  <c r="AM79" i="1" s="1"/>
  <c r="AK45" i="1"/>
  <c r="AJ68" i="1"/>
  <c r="AL102" i="1"/>
  <c r="AM102" i="1" s="1"/>
  <c r="AL119" i="1"/>
  <c r="AN119" i="1" s="1"/>
  <c r="AK83" i="1"/>
  <c r="AL67" i="1"/>
  <c r="AM67" i="1" s="1"/>
  <c r="AJ119" i="1"/>
  <c r="AJ32" i="1"/>
  <c r="AL80" i="1"/>
  <c r="AM80" i="1" s="1"/>
  <c r="AK81" i="1"/>
  <c r="AL50" i="1"/>
  <c r="AM50" i="1" s="1"/>
  <c r="AK49" i="1"/>
  <c r="AL127" i="1"/>
  <c r="AN127" i="1" s="1"/>
  <c r="AK52" i="1"/>
  <c r="AK50" i="1"/>
  <c r="AL39" i="1"/>
  <c r="AN39" i="1" s="1"/>
  <c r="AL37" i="1"/>
  <c r="AM37" i="1" s="1"/>
  <c r="AJ66" i="1"/>
  <c r="AK87" i="1"/>
  <c r="AJ73" i="1"/>
  <c r="AK46" i="1"/>
  <c r="AK120" i="1"/>
  <c r="AJ104" i="1"/>
  <c r="AK89" i="1"/>
  <c r="AL111" i="1"/>
  <c r="AM111" i="1" s="1"/>
  <c r="AJ103" i="1"/>
  <c r="AJ28" i="1"/>
  <c r="AK84" i="1"/>
  <c r="AK29" i="1"/>
  <c r="AL78" i="1"/>
  <c r="AN78" i="1" s="1"/>
  <c r="AJ69" i="1"/>
  <c r="AK69" i="1"/>
  <c r="AL27" i="1"/>
  <c r="AN27" i="1" s="1"/>
  <c r="AO58" i="1"/>
  <c r="AQ58" i="1" s="1"/>
  <c r="AO127" i="1"/>
  <c r="AP127" i="1" s="1"/>
  <c r="AU86" i="1"/>
  <c r="AW86" i="1" s="1"/>
  <c r="AX49" i="1"/>
  <c r="AY49" i="1" s="1"/>
  <c r="AX89" i="1"/>
  <c r="AY89" i="1" s="1"/>
  <c r="AX113" i="1"/>
  <c r="AY113" i="1" s="1"/>
  <c r="AX127" i="1"/>
  <c r="AY127" i="1" s="1"/>
  <c r="AX126" i="1"/>
  <c r="AY126" i="1" s="1"/>
  <c r="AX46" i="1"/>
  <c r="AZ46" i="1" s="1"/>
  <c r="AX74" i="1"/>
  <c r="AZ74" i="1" s="1"/>
  <c r="AR84" i="1"/>
  <c r="AT84" i="1" s="1"/>
  <c r="BA102" i="1"/>
  <c r="BC102" i="1" s="1"/>
  <c r="BA49" i="1"/>
  <c r="BB49" i="1" s="1"/>
  <c r="BA73" i="1"/>
  <c r="BC73" i="1" s="1"/>
  <c r="BA89" i="1"/>
  <c r="BC89" i="1" s="1"/>
  <c r="BA113" i="1"/>
  <c r="BC113" i="1" s="1"/>
  <c r="C16" i="1"/>
  <c r="AR31" i="1"/>
  <c r="AT31" i="1" s="1"/>
  <c r="AR118" i="1"/>
  <c r="AT118" i="1" s="1"/>
  <c r="AR104" i="1"/>
  <c r="AT104" i="1" s="1"/>
  <c r="AR88" i="1"/>
  <c r="AT88" i="1" s="1"/>
  <c r="AR109" i="1"/>
  <c r="AT109" i="1" s="1"/>
  <c r="AR65" i="1"/>
  <c r="AT65" i="1" s="1"/>
  <c r="AR78" i="1"/>
  <c r="AS78" i="1" s="1"/>
  <c r="AR38" i="1"/>
  <c r="AS38" i="1" s="1"/>
  <c r="AR126" i="1"/>
  <c r="AT126" i="1" s="1"/>
  <c r="AR72" i="1"/>
  <c r="AT72" i="1" s="1"/>
  <c r="AR49" i="1"/>
  <c r="AT49" i="1" s="1"/>
  <c r="I18" i="1"/>
  <c r="I17" i="1"/>
  <c r="I16" i="1"/>
  <c r="BA40" i="1"/>
  <c r="BA48" i="1"/>
  <c r="BC48" i="1" s="1"/>
  <c r="BA56" i="1"/>
  <c r="BB56" i="1" s="1"/>
  <c r="BA76" i="1"/>
  <c r="BA92" i="1"/>
  <c r="BA100" i="1"/>
  <c r="BC100" i="1" s="1"/>
  <c r="BA108" i="1"/>
  <c r="BC108" i="1" s="1"/>
  <c r="BA120" i="1"/>
  <c r="BA41" i="1"/>
  <c r="BB41" i="1" s="1"/>
  <c r="BA93" i="1"/>
  <c r="BB93" i="1" s="1"/>
  <c r="BA121" i="1"/>
  <c r="BA31" i="1"/>
  <c r="BB31" i="1" s="1"/>
  <c r="BA47" i="1"/>
  <c r="BA55" i="1"/>
  <c r="BA63" i="1"/>
  <c r="BC63" i="1" s="1"/>
  <c r="BA71" i="1"/>
  <c r="BA91" i="1"/>
  <c r="BA99" i="1"/>
  <c r="BA107" i="1"/>
  <c r="BA115" i="1"/>
  <c r="BB115" i="1" s="1"/>
  <c r="BA77" i="1"/>
  <c r="BA85" i="1"/>
  <c r="BA30" i="1"/>
  <c r="BA122" i="1"/>
  <c r="BB122" i="1" s="1"/>
  <c r="BA62" i="1"/>
  <c r="BA78" i="1"/>
  <c r="BC78" i="1" s="1"/>
  <c r="BA98" i="1"/>
  <c r="BA114" i="1"/>
  <c r="BA70" i="1"/>
  <c r="BA86" i="1"/>
  <c r="BC86" i="1" s="1"/>
  <c r="BA39" i="1"/>
  <c r="BB39" i="1" s="1"/>
  <c r="BA54" i="1"/>
  <c r="BC54" i="1" s="1"/>
  <c r="BA42" i="1"/>
  <c r="BB42" i="1" s="1"/>
  <c r="BA35" i="1"/>
  <c r="BB35" i="1" s="1"/>
  <c r="BA84" i="1"/>
  <c r="BC84" i="1" s="1"/>
  <c r="BA112" i="1"/>
  <c r="BB112" i="1" s="1"/>
  <c r="BA104" i="1"/>
  <c r="BC104" i="1" s="1"/>
  <c r="BA88" i="1"/>
  <c r="BB88" i="1" s="1"/>
  <c r="BA29" i="1"/>
  <c r="BC29" i="1" s="1"/>
  <c r="BA106" i="1"/>
  <c r="BC106" i="1" s="1"/>
  <c r="BA44" i="1"/>
  <c r="BB44" i="1" s="1"/>
  <c r="BA34" i="1"/>
  <c r="BB34" i="1" s="1"/>
  <c r="BA119" i="1"/>
  <c r="BB119" i="1" s="1"/>
  <c r="BA95" i="1"/>
  <c r="BB95" i="1" s="1"/>
  <c r="BA28" i="1"/>
  <c r="BB28" i="1" s="1"/>
  <c r="BA59" i="1"/>
  <c r="BC59" i="1" s="1"/>
  <c r="BA68" i="1"/>
  <c r="BC68" i="1" s="1"/>
  <c r="BA69" i="1"/>
  <c r="BB69" i="1" s="1"/>
  <c r="BA117" i="1"/>
  <c r="BB117" i="1" s="1"/>
  <c r="BA97" i="1"/>
  <c r="BB97" i="1" s="1"/>
  <c r="BA94" i="1"/>
  <c r="BB94" i="1" s="1"/>
  <c r="BA90" i="1"/>
  <c r="BA58" i="1"/>
  <c r="BC58" i="1" s="1"/>
  <c r="BA53" i="1"/>
  <c r="BC53" i="1" s="1"/>
  <c r="BA81" i="1"/>
  <c r="BC81" i="1" s="1"/>
  <c r="BA82" i="1"/>
  <c r="BC82" i="1" s="1"/>
  <c r="BA110" i="1"/>
  <c r="BB110" i="1" s="1"/>
  <c r="BA67" i="1"/>
  <c r="BB67" i="1" s="1"/>
  <c r="BA123" i="1"/>
  <c r="BA66" i="1"/>
  <c r="BC66" i="1" s="1"/>
  <c r="BA79" i="1"/>
  <c r="BC79" i="1" s="1"/>
  <c r="BA65" i="1"/>
  <c r="BA33" i="1"/>
  <c r="BB33" i="1" s="1"/>
  <c r="BA124" i="1"/>
  <c r="BC124" i="1" s="1"/>
  <c r="BA75" i="1"/>
  <c r="BB75" i="1" s="1"/>
  <c r="BA60" i="1"/>
  <c r="BB60" i="1" s="1"/>
  <c r="BA57" i="1"/>
  <c r="BB57" i="1" s="1"/>
  <c r="BA27" i="1"/>
  <c r="BC27" i="1" s="1"/>
  <c r="BA51" i="1"/>
  <c r="BA43" i="1"/>
  <c r="BC43" i="1" s="1"/>
  <c r="BA26" i="1"/>
  <c r="BB26" i="1" s="1"/>
  <c r="BA109" i="1"/>
  <c r="BC109" i="1" s="1"/>
  <c r="BA37" i="1"/>
  <c r="BC37" i="1" s="1"/>
  <c r="BA116" i="1"/>
  <c r="BA87" i="1"/>
  <c r="BB87" i="1" s="1"/>
  <c r="BA32" i="1"/>
  <c r="BB32" i="1" s="1"/>
  <c r="BA64" i="1"/>
  <c r="BC64" i="1" s="1"/>
  <c r="BA80" i="1"/>
  <c r="BC80" i="1" s="1"/>
  <c r="BA103" i="1"/>
  <c r="BC103" i="1" s="1"/>
  <c r="BA36" i="1"/>
  <c r="BC36" i="1" s="1"/>
  <c r="BA52" i="1"/>
  <c r="BC52" i="1" s="1"/>
  <c r="BA83" i="1"/>
  <c r="BC83" i="1" s="1"/>
  <c r="BA45" i="1"/>
  <c r="BB45" i="1" s="1"/>
  <c r="BA101" i="1"/>
  <c r="BC101" i="1" s="1"/>
  <c r="BA125" i="1"/>
  <c r="BC125" i="1" s="1"/>
  <c r="BA118" i="1"/>
  <c r="BC118" i="1" s="1"/>
  <c r="BA38" i="1"/>
  <c r="BB38" i="1" s="1"/>
  <c r="BA61" i="1"/>
  <c r="BB61" i="1" s="1"/>
  <c r="BA25" i="1"/>
  <c r="BB25" i="1" s="1"/>
  <c r="AR51" i="1"/>
  <c r="AT51" i="1" s="1"/>
  <c r="AR105" i="1"/>
  <c r="AT105" i="1" s="1"/>
  <c r="AR100" i="1"/>
  <c r="AT100" i="1" s="1"/>
  <c r="C18" i="1"/>
  <c r="AF127" i="1"/>
  <c r="AE83" i="1"/>
  <c r="AF57" i="1"/>
  <c r="AF44" i="1"/>
  <c r="AE53" i="1"/>
  <c r="AF61" i="1"/>
  <c r="AE64" i="1"/>
  <c r="AG123" i="1"/>
  <c r="AI123" i="1" s="1"/>
  <c r="AE120" i="1"/>
  <c r="AE76" i="1"/>
  <c r="AF63" i="1"/>
  <c r="AE49" i="1"/>
  <c r="AG113" i="1"/>
  <c r="AH113" i="1" s="1"/>
  <c r="AF113" i="1"/>
  <c r="AE98" i="1"/>
  <c r="AE93" i="1"/>
  <c r="AG33" i="1"/>
  <c r="AI33" i="1" s="1"/>
  <c r="AE45" i="1"/>
  <c r="AE94" i="1"/>
  <c r="AG63" i="1"/>
  <c r="AH63" i="1" s="1"/>
  <c r="AG74" i="1"/>
  <c r="AI74" i="1" s="1"/>
  <c r="AE110" i="1"/>
  <c r="AE105" i="1"/>
  <c r="AF111" i="1"/>
  <c r="AE36" i="1"/>
  <c r="AE56" i="1"/>
  <c r="AG68" i="1"/>
  <c r="AH68" i="1" s="1"/>
  <c r="AG112" i="1"/>
  <c r="AH112" i="1" s="1"/>
  <c r="AE29" i="1"/>
  <c r="AG86" i="1"/>
  <c r="AH86" i="1" s="1"/>
  <c r="AF109" i="1"/>
  <c r="AF56" i="1"/>
  <c r="AF83" i="1"/>
  <c r="AF68" i="1"/>
  <c r="AG103" i="1"/>
  <c r="AH103" i="1" s="1"/>
  <c r="AG65" i="1"/>
  <c r="AH65" i="1" s="1"/>
  <c r="AE108" i="1"/>
  <c r="AE42" i="1"/>
  <c r="AF104" i="1"/>
  <c r="AF120" i="1"/>
  <c r="AG32" i="1"/>
  <c r="AI32" i="1" s="1"/>
  <c r="AG102" i="1"/>
  <c r="AI102" i="1" s="1"/>
  <c r="AG50" i="1"/>
  <c r="AI50" i="1" s="1"/>
  <c r="AE112" i="1"/>
  <c r="AG56" i="1"/>
  <c r="AH56" i="1" s="1"/>
  <c r="AG87" i="1"/>
  <c r="AI87" i="1" s="1"/>
  <c r="AG100" i="1"/>
  <c r="AH100" i="1" s="1"/>
  <c r="AF66" i="1"/>
  <c r="AF100" i="1"/>
  <c r="AE65" i="1"/>
  <c r="AG46" i="1"/>
  <c r="AI46" i="1" s="1"/>
  <c r="AE81" i="1"/>
  <c r="AF118" i="1"/>
  <c r="AF79" i="1"/>
  <c r="AF64" i="1"/>
  <c r="AG108" i="1"/>
  <c r="AI108" i="1" s="1"/>
  <c r="AF101" i="1"/>
  <c r="AE101" i="1"/>
  <c r="AG105" i="1"/>
  <c r="AH105" i="1" s="1"/>
  <c r="AF115" i="1"/>
  <c r="AE115" i="1"/>
  <c r="AF29" i="1"/>
  <c r="AF123" i="1"/>
  <c r="AG29" i="1"/>
  <c r="AI29" i="1" s="1"/>
  <c r="AF116" i="1"/>
  <c r="AG37" i="1"/>
  <c r="AI37" i="1" s="1"/>
  <c r="AE44" i="1"/>
  <c r="BA105" i="1"/>
  <c r="BB105" i="1" s="1"/>
  <c r="BA126" i="1"/>
  <c r="BB126" i="1" s="1"/>
  <c r="BA46" i="1"/>
  <c r="BA74" i="1"/>
  <c r="BB74" i="1" s="1"/>
  <c r="AR110" i="1"/>
  <c r="AR69" i="1"/>
  <c r="AS69" i="1" s="1"/>
  <c r="AR113" i="1"/>
  <c r="AT113" i="1" s="1"/>
  <c r="AR93" i="1"/>
  <c r="AS93" i="1" s="1"/>
  <c r="BA127" i="1"/>
  <c r="BC127" i="1" s="1"/>
  <c r="BA72" i="1"/>
  <c r="BC72" i="1" s="1"/>
  <c r="BA96" i="1"/>
  <c r="BC96" i="1" s="1"/>
  <c r="BA111" i="1"/>
  <c r="BB111" i="1" s="1"/>
  <c r="AX105" i="1"/>
  <c r="AY105" i="1" s="1"/>
  <c r="AX83" i="1"/>
  <c r="AZ83" i="1" s="1"/>
  <c r="AX52" i="1"/>
  <c r="AZ52" i="1" s="1"/>
  <c r="AX36" i="1"/>
  <c r="AZ36" i="1" s="1"/>
  <c r="AX103" i="1"/>
  <c r="AY103" i="1" s="1"/>
  <c r="AX80" i="1"/>
  <c r="AY80" i="1" s="1"/>
  <c r="AX64" i="1"/>
  <c r="AY64" i="1" s="1"/>
  <c r="AX32" i="1"/>
  <c r="AY32" i="1" s="1"/>
  <c r="AX41" i="1"/>
  <c r="AY41" i="1" s="1"/>
  <c r="AX77" i="1"/>
  <c r="AX85" i="1"/>
  <c r="AX93" i="1"/>
  <c r="AY93" i="1" s="1"/>
  <c r="AX121" i="1"/>
  <c r="G17" i="1"/>
  <c r="AX30" i="1"/>
  <c r="AX86" i="1"/>
  <c r="AY86" i="1" s="1"/>
  <c r="AX114" i="1"/>
  <c r="AX40" i="1"/>
  <c r="AX48" i="1"/>
  <c r="AY48" i="1" s="1"/>
  <c r="AX56" i="1"/>
  <c r="AY56" i="1" s="1"/>
  <c r="AX76" i="1"/>
  <c r="AX92" i="1"/>
  <c r="AX100" i="1"/>
  <c r="AZ100" i="1" s="1"/>
  <c r="AX108" i="1"/>
  <c r="AZ108" i="1" s="1"/>
  <c r="AX120" i="1"/>
  <c r="G18" i="1"/>
  <c r="G16" i="1"/>
  <c r="AX62" i="1"/>
  <c r="AX70" i="1"/>
  <c r="AX78" i="1"/>
  <c r="AY78" i="1" s="1"/>
  <c r="AX98" i="1"/>
  <c r="AX122" i="1"/>
  <c r="AY122" i="1" s="1"/>
  <c r="AX55" i="1"/>
  <c r="AX71" i="1"/>
  <c r="AY71" i="1" s="1"/>
  <c r="AX91" i="1"/>
  <c r="AX107" i="1"/>
  <c r="AX31" i="1"/>
  <c r="AZ31" i="1" s="1"/>
  <c r="AX47" i="1"/>
  <c r="AX63" i="1"/>
  <c r="AY63" i="1" s="1"/>
  <c r="AX99" i="1"/>
  <c r="AX115" i="1"/>
  <c r="AY115" i="1" s="1"/>
  <c r="AX42" i="1"/>
  <c r="AZ42" i="1" s="1"/>
  <c r="AX35" i="1"/>
  <c r="AZ35" i="1" s="1"/>
  <c r="AX39" i="1"/>
  <c r="AZ39" i="1" s="1"/>
  <c r="AX54" i="1"/>
  <c r="AY54" i="1" s="1"/>
  <c r="AX104" i="1"/>
  <c r="AY104" i="1" s="1"/>
  <c r="AX106" i="1"/>
  <c r="AZ106" i="1" s="1"/>
  <c r="AX44" i="1"/>
  <c r="AY44" i="1" s="1"/>
  <c r="AX34" i="1"/>
  <c r="AY34" i="1" s="1"/>
  <c r="AX119" i="1"/>
  <c r="AZ119" i="1" s="1"/>
  <c r="AX84" i="1"/>
  <c r="AY84" i="1" s="1"/>
  <c r="AX112" i="1"/>
  <c r="AZ112" i="1" s="1"/>
  <c r="AX88" i="1"/>
  <c r="AY88" i="1" s="1"/>
  <c r="AX29" i="1"/>
  <c r="AZ29" i="1" s="1"/>
  <c r="AX81" i="1"/>
  <c r="AZ81" i="1" s="1"/>
  <c r="AX82" i="1"/>
  <c r="AY82" i="1" s="1"/>
  <c r="AX110" i="1"/>
  <c r="AY110" i="1" s="1"/>
  <c r="AX116" i="1"/>
  <c r="AZ116" i="1" s="1"/>
  <c r="AX66" i="1"/>
  <c r="AY66" i="1" s="1"/>
  <c r="AX65" i="1"/>
  <c r="AZ65" i="1" s="1"/>
  <c r="AX33" i="1"/>
  <c r="AZ33" i="1" s="1"/>
  <c r="AX79" i="1"/>
  <c r="AZ79" i="1" s="1"/>
  <c r="AX58" i="1"/>
  <c r="AY58" i="1" s="1"/>
  <c r="AX53" i="1"/>
  <c r="AY53" i="1" s="1"/>
  <c r="AX124" i="1"/>
  <c r="AY124" i="1" s="1"/>
  <c r="AX97" i="1"/>
  <c r="AY97" i="1" s="1"/>
  <c r="AX90" i="1"/>
  <c r="AY90" i="1" s="1"/>
  <c r="AX43" i="1"/>
  <c r="AZ43" i="1" s="1"/>
  <c r="AX95" i="1"/>
  <c r="AZ95" i="1" s="1"/>
  <c r="AX28" i="1"/>
  <c r="AY28" i="1" s="1"/>
  <c r="AX59" i="1"/>
  <c r="AY59" i="1" s="1"/>
  <c r="AX68" i="1"/>
  <c r="AZ68" i="1" s="1"/>
  <c r="AX57" i="1"/>
  <c r="AZ57" i="1" s="1"/>
  <c r="AX27" i="1"/>
  <c r="AZ27" i="1" s="1"/>
  <c r="AX26" i="1"/>
  <c r="AY26" i="1" s="1"/>
  <c r="AX109" i="1"/>
  <c r="AY109" i="1" s="1"/>
  <c r="AX37" i="1"/>
  <c r="AX67" i="1"/>
  <c r="AY67" i="1" s="1"/>
  <c r="AX123" i="1"/>
  <c r="AY123" i="1" s="1"/>
  <c r="AX75" i="1"/>
  <c r="AY75" i="1" s="1"/>
  <c r="AX60" i="1"/>
  <c r="AX69" i="1"/>
  <c r="AY69" i="1" s="1"/>
  <c r="AX117" i="1"/>
  <c r="AY117" i="1" s="1"/>
  <c r="AX51" i="1"/>
  <c r="AY51" i="1" s="1"/>
  <c r="AX94" i="1"/>
  <c r="AY94" i="1" s="1"/>
  <c r="AX61" i="1"/>
  <c r="AZ61" i="1" s="1"/>
  <c r="AX38" i="1"/>
  <c r="AZ38" i="1" s="1"/>
  <c r="AX118" i="1"/>
  <c r="AZ118" i="1" s="1"/>
  <c r="AX125" i="1"/>
  <c r="AX101" i="1"/>
  <c r="AZ101" i="1" s="1"/>
  <c r="AX45" i="1"/>
  <c r="AZ45" i="1" s="1"/>
  <c r="AZ87" i="1"/>
  <c r="AU109" i="1"/>
  <c r="AW109" i="1" s="1"/>
  <c r="AU111" i="1"/>
  <c r="AV111" i="1" s="1"/>
  <c r="E18" i="1"/>
  <c r="AU93" i="1"/>
  <c r="AV93" i="1" s="1"/>
  <c r="AU71" i="1"/>
  <c r="AV71" i="1" s="1"/>
  <c r="AU100" i="1"/>
  <c r="AW100" i="1" s="1"/>
  <c r="AU105" i="1"/>
  <c r="AV105" i="1" s="1"/>
  <c r="AU83" i="1"/>
  <c r="AW83" i="1" s="1"/>
  <c r="AU39" i="1"/>
  <c r="AW39" i="1" s="1"/>
  <c r="AU101" i="1"/>
  <c r="AV101" i="1" s="1"/>
  <c r="AU79" i="1"/>
  <c r="AW79" i="1" s="1"/>
  <c r="AU87" i="1"/>
  <c r="AV87" i="1" s="1"/>
  <c r="AU125" i="1"/>
  <c r="AV125" i="1" s="1"/>
  <c r="AU89" i="1"/>
  <c r="AW89" i="1" s="1"/>
  <c r="AU52" i="1"/>
  <c r="AW52" i="1" s="1"/>
  <c r="AU32" i="1"/>
  <c r="AV32" i="1" s="1"/>
  <c r="AU53" i="1"/>
  <c r="AV53" i="1" s="1"/>
  <c r="AU97" i="1"/>
  <c r="AW97" i="1" s="1"/>
  <c r="AU33" i="1"/>
  <c r="AV33" i="1" s="1"/>
  <c r="AU49" i="1"/>
  <c r="AV49" i="1" s="1"/>
  <c r="AU67" i="1"/>
  <c r="AW67" i="1" s="1"/>
  <c r="AU37" i="1"/>
  <c r="AV37" i="1" s="1"/>
  <c r="AU27" i="1"/>
  <c r="AV27" i="1" s="1"/>
  <c r="AU66" i="1"/>
  <c r="AW66" i="1" s="1"/>
  <c r="AU110" i="1"/>
  <c r="AW110" i="1" s="1"/>
  <c r="AU41" i="1"/>
  <c r="AW41" i="1" s="1"/>
  <c r="AU63" i="1"/>
  <c r="AV63" i="1" s="1"/>
  <c r="AU56" i="1"/>
  <c r="AV56" i="1" s="1"/>
  <c r="AU122" i="1"/>
  <c r="AW122" i="1" s="1"/>
  <c r="AU113" i="1"/>
  <c r="AW113" i="1" s="1"/>
  <c r="AU50" i="1"/>
  <c r="AV50" i="1" s="1"/>
  <c r="AU35" i="1"/>
  <c r="AU103" i="1"/>
  <c r="AW103" i="1" s="1"/>
  <c r="AU44" i="1"/>
  <c r="AW44" i="1" s="1"/>
  <c r="AU74" i="1"/>
  <c r="AW74" i="1" s="1"/>
  <c r="AU126" i="1"/>
  <c r="AW126" i="1" s="1"/>
  <c r="AU90" i="1"/>
  <c r="AV90" i="1" s="1"/>
  <c r="AU102" i="1"/>
  <c r="AW102" i="1" s="1"/>
  <c r="AU104" i="1"/>
  <c r="AU112" i="1"/>
  <c r="AW112" i="1" s="1"/>
  <c r="AU68" i="1"/>
  <c r="AV68" i="1" s="1"/>
  <c r="AU69" i="1"/>
  <c r="AV69" i="1" s="1"/>
  <c r="AU123" i="1"/>
  <c r="AV123" i="1" s="1"/>
  <c r="AU51" i="1"/>
  <c r="AV51" i="1" s="1"/>
  <c r="AY73" i="1"/>
  <c r="AU28" i="1"/>
  <c r="AW28" i="1" s="1"/>
  <c r="E16" i="1"/>
  <c r="AU115" i="1"/>
  <c r="AV115" i="1" s="1"/>
  <c r="AU61" i="1"/>
  <c r="AV61" i="1" s="1"/>
  <c r="AU25" i="1"/>
  <c r="AW25" i="1" s="1"/>
  <c r="AU36" i="1"/>
  <c r="AU64" i="1"/>
  <c r="AW64" i="1" s="1"/>
  <c r="AU81" i="1"/>
  <c r="AW81" i="1" s="1"/>
  <c r="AU60" i="1"/>
  <c r="AV60" i="1" s="1"/>
  <c r="AU84" i="1"/>
  <c r="AW84" i="1" s="1"/>
  <c r="AU117" i="1"/>
  <c r="AW117" i="1" s="1"/>
  <c r="AU116" i="1"/>
  <c r="AV116" i="1" s="1"/>
  <c r="AU94" i="1"/>
  <c r="AW94" i="1" s="1"/>
  <c r="E17" i="1"/>
  <c r="AU48" i="1"/>
  <c r="AV48" i="1" s="1"/>
  <c r="AU127" i="1"/>
  <c r="AW127" i="1" s="1"/>
  <c r="AU118" i="1"/>
  <c r="AW118" i="1" s="1"/>
  <c r="AU73" i="1"/>
  <c r="AW73" i="1" s="1"/>
  <c r="AU75" i="1"/>
  <c r="AW75" i="1" s="1"/>
  <c r="AU29" i="1"/>
  <c r="AV29" i="1" s="1"/>
  <c r="AU72" i="1"/>
  <c r="AU26" i="1"/>
  <c r="AW26" i="1" s="1"/>
  <c r="AU58" i="1"/>
  <c r="AW58" i="1" s="1"/>
  <c r="B16" i="1"/>
  <c r="AO59" i="1"/>
  <c r="AQ59" i="1" s="1"/>
  <c r="AO63" i="1"/>
  <c r="AP63" i="1" s="1"/>
  <c r="AO56" i="1"/>
  <c r="AP56" i="1" s="1"/>
  <c r="AO122" i="1"/>
  <c r="AQ122" i="1" s="1"/>
  <c r="AO126" i="1"/>
  <c r="AQ126" i="1" s="1"/>
  <c r="AO89" i="1"/>
  <c r="AQ89" i="1" s="1"/>
  <c r="AO52" i="1"/>
  <c r="AO72" i="1"/>
  <c r="AP72" i="1" s="1"/>
  <c r="AO64" i="1"/>
  <c r="AQ64" i="1" s="1"/>
  <c r="AO118" i="1"/>
  <c r="AO79" i="1"/>
  <c r="AP79" i="1" s="1"/>
  <c r="AO80" i="1"/>
  <c r="AQ80" i="1" s="1"/>
  <c r="AO113" i="1"/>
  <c r="AQ113" i="1" s="1"/>
  <c r="AO104" i="1"/>
  <c r="AQ104" i="1" s="1"/>
  <c r="AO123" i="1"/>
  <c r="AQ123" i="1" s="1"/>
  <c r="AO57" i="1"/>
  <c r="AQ57" i="1" s="1"/>
  <c r="AO81" i="1"/>
  <c r="AO112" i="1"/>
  <c r="AP112" i="1" s="1"/>
  <c r="AO53" i="1"/>
  <c r="AO109" i="1"/>
  <c r="AQ109" i="1" s="1"/>
  <c r="AO66" i="1"/>
  <c r="AP66" i="1" s="1"/>
  <c r="AO65" i="1"/>
  <c r="AQ65" i="1" s="1"/>
  <c r="AO31" i="1"/>
  <c r="AQ31" i="1" s="1"/>
  <c r="AO48" i="1"/>
  <c r="AQ48" i="1" s="1"/>
  <c r="AO93" i="1"/>
  <c r="AQ93" i="1" s="1"/>
  <c r="AO41" i="1"/>
  <c r="AQ41" i="1" s="1"/>
  <c r="AO101" i="1"/>
  <c r="AQ101" i="1" s="1"/>
  <c r="AO49" i="1"/>
  <c r="AQ49" i="1" s="1"/>
  <c r="AO96" i="1"/>
  <c r="AQ96" i="1" s="1"/>
  <c r="AO106" i="1"/>
  <c r="AQ106" i="1" s="1"/>
  <c r="AO61" i="1"/>
  <c r="AO83" i="1"/>
  <c r="AQ83" i="1" s="1"/>
  <c r="AO73" i="1"/>
  <c r="AQ73" i="1" s="1"/>
  <c r="AO36" i="1"/>
  <c r="AP36" i="1" s="1"/>
  <c r="AO44" i="1"/>
  <c r="AP44" i="1" s="1"/>
  <c r="AO119" i="1"/>
  <c r="AQ119" i="1" s="1"/>
  <c r="AO67" i="1"/>
  <c r="AQ67" i="1" s="1"/>
  <c r="AO124" i="1"/>
  <c r="AP124" i="1" s="1"/>
  <c r="AO68" i="1"/>
  <c r="AP68" i="1" s="1"/>
  <c r="AO69" i="1"/>
  <c r="AP69" i="1" s="1"/>
  <c r="AO27" i="1"/>
  <c r="AQ27" i="1" s="1"/>
  <c r="AO95" i="1"/>
  <c r="AQ95" i="1" s="1"/>
  <c r="AO110" i="1"/>
  <c r="AQ110" i="1" s="1"/>
  <c r="AO71" i="1"/>
  <c r="AP71" i="1" s="1"/>
  <c r="AO78" i="1"/>
  <c r="AQ78" i="1" s="1"/>
  <c r="AO74" i="1"/>
  <c r="AO125" i="1"/>
  <c r="AQ125" i="1" s="1"/>
  <c r="AO35" i="1"/>
  <c r="AQ35" i="1" s="1"/>
  <c r="AO32" i="1"/>
  <c r="AQ32" i="1" s="1"/>
  <c r="AO82" i="1"/>
  <c r="AP82" i="1" s="1"/>
  <c r="AO97" i="1"/>
  <c r="AQ97" i="1" s="1"/>
  <c r="AO29" i="1"/>
  <c r="AP29" i="1" s="1"/>
  <c r="AO111" i="1"/>
  <c r="AO116" i="1"/>
  <c r="AO115" i="1"/>
  <c r="AP115" i="1" s="1"/>
  <c r="AO86" i="1"/>
  <c r="AQ86" i="1" s="1"/>
  <c r="AO50" i="1"/>
  <c r="AQ50" i="1" s="1"/>
  <c r="AO42" i="1"/>
  <c r="AP42" i="1" s="1"/>
  <c r="AO39" i="1"/>
  <c r="AP39" i="1" s="1"/>
  <c r="AO38" i="1"/>
  <c r="AP38" i="1" s="1"/>
  <c r="AO84" i="1"/>
  <c r="AP84" i="1" s="1"/>
  <c r="AO117" i="1"/>
  <c r="AQ117" i="1" s="1"/>
  <c r="AO90" i="1"/>
  <c r="AP90" i="1" s="1"/>
  <c r="AO94" i="1"/>
  <c r="AQ94" i="1" s="1"/>
  <c r="U132" i="1"/>
  <c r="V88" i="1" s="1"/>
  <c r="X88" i="1" s="1"/>
  <c r="AJ44" i="1"/>
  <c r="AK79" i="1"/>
  <c r="AK44" i="1"/>
  <c r="AJ75" i="1"/>
  <c r="AJ61" i="1"/>
  <c r="AJ79" i="1"/>
  <c r="AL28" i="1"/>
  <c r="AN28" i="1" s="1"/>
  <c r="AL54" i="1"/>
  <c r="AM54" i="1" s="1"/>
  <c r="AL82" i="1"/>
  <c r="AN82" i="1" s="1"/>
  <c r="AL109" i="1"/>
  <c r="AM109" i="1" s="1"/>
  <c r="AJ106" i="1"/>
  <c r="AK74" i="1"/>
  <c r="AL26" i="1"/>
  <c r="AN26" i="1" s="1"/>
  <c r="AL31" i="1"/>
  <c r="AN31" i="1" s="1"/>
  <c r="AL100" i="1"/>
  <c r="AM100" i="1" s="1"/>
  <c r="AK26" i="1"/>
  <c r="AK76" i="1"/>
  <c r="AL42" i="1"/>
  <c r="AN42" i="1" s="1"/>
  <c r="AL101" i="1"/>
  <c r="AM101" i="1" s="1"/>
  <c r="AL58" i="1"/>
  <c r="AN58" i="1" s="1"/>
  <c r="AK27" i="1"/>
  <c r="AK88" i="1"/>
  <c r="AK108" i="1"/>
  <c r="AJ31" i="1"/>
  <c r="AJ56" i="1"/>
  <c r="AL44" i="1"/>
  <c r="AN44" i="1" s="1"/>
  <c r="AK61" i="1"/>
  <c r="AL41" i="1"/>
  <c r="AN41" i="1" s="1"/>
  <c r="AL65" i="1"/>
  <c r="AM65" i="1" s="1"/>
  <c r="AL115" i="1"/>
  <c r="AN115" i="1" s="1"/>
  <c r="AK31" i="1"/>
  <c r="AK86" i="1"/>
  <c r="AL63" i="1"/>
  <c r="AN63" i="1" s="1"/>
  <c r="AL104" i="1"/>
  <c r="AM104" i="1" s="1"/>
  <c r="AL66" i="1"/>
  <c r="AN66" i="1" s="1"/>
  <c r="AK51" i="1"/>
  <c r="AK94" i="1"/>
  <c r="AK112" i="1"/>
  <c r="AJ43" i="1"/>
  <c r="AJ65" i="1"/>
  <c r="AJ97" i="1"/>
  <c r="AJ115" i="1"/>
  <c r="AL86" i="1"/>
  <c r="AM86" i="1" s="1"/>
  <c r="AL71" i="1"/>
  <c r="AM71" i="1" s="1"/>
  <c r="AL123" i="1"/>
  <c r="AN123" i="1" s="1"/>
  <c r="AK54" i="1"/>
  <c r="AK91" i="1"/>
  <c r="AK115" i="1"/>
  <c r="AJ58" i="1"/>
  <c r="AJ95" i="1"/>
  <c r="AJ112" i="1"/>
  <c r="AL97" i="1"/>
  <c r="AM97" i="1" s="1"/>
  <c r="AK41" i="1"/>
  <c r="AK100" i="1"/>
  <c r="AJ59" i="1"/>
  <c r="AJ123" i="1"/>
  <c r="AK93" i="1"/>
  <c r="AJ71" i="1"/>
  <c r="AK34" i="1"/>
  <c r="AK95" i="1"/>
  <c r="AJ54" i="1"/>
  <c r="AJ109" i="1"/>
  <c r="AK97" i="1"/>
  <c r="AJ39" i="1"/>
  <c r="AJ94" i="1"/>
  <c r="AL89" i="1"/>
  <c r="AN89" i="1" s="1"/>
  <c r="AL46" i="1"/>
  <c r="AM46" i="1" s="1"/>
  <c r="AK35" i="1"/>
  <c r="AL49" i="1"/>
  <c r="AN49" i="1" s="1"/>
  <c r="AL125" i="1"/>
  <c r="AN125" i="1" s="1"/>
  <c r="AJ38" i="1"/>
  <c r="AJ102" i="1"/>
  <c r="AK67" i="1"/>
  <c r="AK102" i="1"/>
  <c r="AJ118" i="1"/>
  <c r="AJ33" i="1"/>
  <c r="AK38" i="1"/>
  <c r="AL113" i="1"/>
  <c r="AM113" i="1" s="1"/>
  <c r="AJ96" i="1"/>
  <c r="AJ67" i="1"/>
  <c r="AL33" i="1"/>
  <c r="AN33" i="1" s="1"/>
  <c r="AJ125" i="1"/>
  <c r="AL32" i="1"/>
  <c r="AM32" i="1" s="1"/>
  <c r="AJ80" i="1"/>
  <c r="AK126" i="1"/>
  <c r="AL38" i="1"/>
  <c r="AM38" i="1" s="1"/>
  <c r="AL83" i="1"/>
  <c r="AN83" i="1" s="1"/>
  <c r="AJ49" i="1"/>
  <c r="AL126" i="1"/>
  <c r="AN126" i="1" s="1"/>
  <c r="AL57" i="1"/>
  <c r="AN57" i="1" s="1"/>
  <c r="AK68" i="1"/>
  <c r="AK125" i="1"/>
  <c r="AL73" i="1"/>
  <c r="AN73" i="1" s="1"/>
  <c r="AK39" i="1"/>
  <c r="AL59" i="1"/>
  <c r="AN59" i="1" s="1"/>
  <c r="AJ84" i="1"/>
  <c r="AJ25" i="1"/>
  <c r="AK25" i="1"/>
  <c r="AJ37" i="1"/>
  <c r="AK59" i="1"/>
  <c r="AJ89" i="1"/>
  <c r="AK56" i="1"/>
  <c r="AJ87" i="1"/>
  <c r="AK109" i="1"/>
  <c r="AK28" i="1"/>
  <c r="AL48" i="1"/>
  <c r="AM48" i="1" s="1"/>
  <c r="AJ100" i="1"/>
  <c r="AJ41" i="1"/>
  <c r="AK105" i="1"/>
  <c r="AK66" i="1"/>
  <c r="AL116" i="1"/>
  <c r="AN116" i="1" s="1"/>
  <c r="AL122" i="1"/>
  <c r="AN122" i="1" s="1"/>
  <c r="AJ124" i="1"/>
  <c r="AJ93" i="1"/>
  <c r="AJ46" i="1"/>
  <c r="AK98" i="1"/>
  <c r="AL93" i="1"/>
  <c r="AN93" i="1" s="1"/>
  <c r="AL84" i="1"/>
  <c r="AN84" i="1" s="1"/>
  <c r="AK58" i="1"/>
  <c r="AL87" i="1"/>
  <c r="AN87" i="1" s="1"/>
  <c r="AL106" i="1"/>
  <c r="AM106" i="1" s="1"/>
  <c r="AK75" i="1"/>
  <c r="AO51" i="1"/>
  <c r="AQ51" i="1" s="1"/>
  <c r="AO26" i="1"/>
  <c r="AP26" i="1" s="1"/>
  <c r="AO54" i="1"/>
  <c r="AQ54" i="1" s="1"/>
  <c r="AO75" i="1"/>
  <c r="AP75" i="1" s="1"/>
  <c r="AO108" i="1"/>
  <c r="AQ108" i="1" s="1"/>
  <c r="AU88" i="1"/>
  <c r="AW88" i="1" s="1"/>
  <c r="AU82" i="1"/>
  <c r="AW82" i="1" s="1"/>
  <c r="AU96" i="1"/>
  <c r="AV96" i="1" s="1"/>
  <c r="AU106" i="1"/>
  <c r="AV106" i="1" s="1"/>
  <c r="AU31" i="1"/>
  <c r="AV31" i="1" s="1"/>
  <c r="AL108" i="1"/>
  <c r="AM108" i="1" s="1"/>
  <c r="AJ110" i="1"/>
  <c r="AJ88" i="1"/>
  <c r="AJ26" i="1"/>
  <c r="AK82" i="1"/>
  <c r="AL25" i="1"/>
  <c r="AM25" i="1" s="1"/>
  <c r="AL34" i="1"/>
  <c r="AM34" i="1" s="1"/>
  <c r="AL98" i="1"/>
  <c r="AM98" i="1" s="1"/>
  <c r="AL69" i="1"/>
  <c r="AN69" i="1" s="1"/>
  <c r="AL75" i="1"/>
  <c r="AM75" i="1" s="1"/>
  <c r="AO34" i="1"/>
  <c r="AQ34" i="1" s="1"/>
  <c r="AO88" i="1"/>
  <c r="AP88" i="1" s="1"/>
  <c r="AO103" i="1"/>
  <c r="AQ103" i="1" s="1"/>
  <c r="AO102" i="1"/>
  <c r="AO100" i="1"/>
  <c r="AP100" i="1" s="1"/>
  <c r="AU34" i="1"/>
  <c r="AW34" i="1" s="1"/>
  <c r="AU57" i="1"/>
  <c r="AV57" i="1" s="1"/>
  <c r="AU38" i="1"/>
  <c r="AV38" i="1" s="1"/>
  <c r="AU42" i="1"/>
  <c r="AV42" i="1" s="1"/>
  <c r="AU78" i="1"/>
  <c r="AW78" i="1" s="1"/>
  <c r="AU59" i="1"/>
  <c r="AV59" i="1" s="1"/>
  <c r="AR116" i="1"/>
  <c r="AS116" i="1" s="1"/>
  <c r="AR95" i="1"/>
  <c r="AT95" i="1" s="1"/>
  <c r="AR82" i="1"/>
  <c r="AR26" i="1"/>
  <c r="AT26" i="1" s="1"/>
  <c r="AR123" i="1"/>
  <c r="AT123" i="1" s="1"/>
  <c r="AR67" i="1"/>
  <c r="AS67" i="1" s="1"/>
  <c r="AR68" i="1"/>
  <c r="AT68" i="1" s="1"/>
  <c r="AR124" i="1"/>
  <c r="AT124" i="1" s="1"/>
  <c r="AR34" i="1"/>
  <c r="AS34" i="1" s="1"/>
  <c r="AR61" i="1"/>
  <c r="AT61" i="1" s="1"/>
  <c r="AR39" i="1"/>
  <c r="AT39" i="1" s="1"/>
  <c r="AR74" i="1"/>
  <c r="AT74" i="1" s="1"/>
  <c r="AR75" i="1"/>
  <c r="AS75" i="1" s="1"/>
  <c r="AR79" i="1"/>
  <c r="AS79" i="1" s="1"/>
  <c r="AR96" i="1"/>
  <c r="AR101" i="1"/>
  <c r="AT101" i="1" s="1"/>
  <c r="AR36" i="1"/>
  <c r="AS36" i="1" s="1"/>
  <c r="AR48" i="1"/>
  <c r="AS48" i="1" s="1"/>
  <c r="AR115" i="1"/>
  <c r="AT115" i="1" s="1"/>
  <c r="AR86" i="1"/>
  <c r="AT86" i="1" s="1"/>
  <c r="AR59" i="1"/>
  <c r="AT59" i="1" s="1"/>
  <c r="AR46" i="1"/>
  <c r="AR111" i="1"/>
  <c r="AT111" i="1" s="1"/>
  <c r="AR58" i="1"/>
  <c r="AT58" i="1" s="1"/>
  <c r="AR102" i="1"/>
  <c r="AT102" i="1" s="1"/>
  <c r="AR90" i="1"/>
  <c r="AT90" i="1" s="1"/>
  <c r="AR81" i="1"/>
  <c r="AT81" i="1" s="1"/>
  <c r="AR57" i="1"/>
  <c r="AT57" i="1" s="1"/>
  <c r="AR112" i="1"/>
  <c r="AT112" i="1" s="1"/>
  <c r="AR60" i="1"/>
  <c r="AT60" i="1" s="1"/>
  <c r="AR42" i="1"/>
  <c r="AT42" i="1" s="1"/>
  <c r="AR43" i="1"/>
  <c r="AS43" i="1" s="1"/>
  <c r="AR25" i="1"/>
  <c r="AS25" i="1" s="1"/>
  <c r="AR64" i="1"/>
  <c r="AR73" i="1"/>
  <c r="AS73" i="1" s="1"/>
  <c r="AR80" i="1"/>
  <c r="AS80" i="1" s="1"/>
  <c r="AR87" i="1"/>
  <c r="AS87" i="1" s="1"/>
  <c r="AR83" i="1"/>
  <c r="AT83" i="1" s="1"/>
  <c r="AR108" i="1"/>
  <c r="AT108" i="1" s="1"/>
  <c r="AR63" i="1"/>
  <c r="AS63" i="1" s="1"/>
  <c r="AR56" i="1"/>
  <c r="AS56" i="1" s="1"/>
  <c r="AR28" i="1"/>
  <c r="AS28" i="1" s="1"/>
  <c r="C17" i="1"/>
  <c r="AU46" i="1"/>
  <c r="AR94" i="1"/>
  <c r="AT94" i="1" s="1"/>
  <c r="AR66" i="1"/>
  <c r="AS66" i="1" s="1"/>
  <c r="AR32" i="1"/>
  <c r="AS32" i="1" s="1"/>
  <c r="AR29" i="1"/>
  <c r="AT29" i="1" s="1"/>
  <c r="AR97" i="1"/>
  <c r="AT97" i="1" s="1"/>
  <c r="AR119" i="1"/>
  <c r="AS119" i="1" s="1"/>
  <c r="AR33" i="1"/>
  <c r="AR52" i="1"/>
  <c r="AT52" i="1" s="1"/>
  <c r="AR53" i="1"/>
  <c r="AT53" i="1" s="1"/>
  <c r="AR125" i="1"/>
  <c r="AT125" i="1" s="1"/>
  <c r="AR89" i="1"/>
  <c r="AS89" i="1" s="1"/>
  <c r="AR50" i="1"/>
  <c r="AT50" i="1" s="1"/>
  <c r="AR106" i="1"/>
  <c r="AT106" i="1" s="1"/>
  <c r="AR45" i="1"/>
  <c r="AT45" i="1" s="1"/>
  <c r="AR127" i="1"/>
  <c r="AT127" i="1" s="1"/>
  <c r="AR54" i="1"/>
  <c r="AR103" i="1"/>
  <c r="AT103" i="1" s="1"/>
  <c r="AR71" i="1"/>
  <c r="AT71" i="1" s="1"/>
  <c r="AR41" i="1"/>
  <c r="AS41" i="1" s="1"/>
  <c r="AR122" i="1"/>
  <c r="AS122" i="1" s="1"/>
  <c r="AR27" i="1"/>
  <c r="AT27" i="1" s="1"/>
  <c r="AR37" i="1"/>
  <c r="AT37" i="1" s="1"/>
  <c r="BB50" i="1"/>
  <c r="BC50" i="1"/>
  <c r="AY87" i="1"/>
  <c r="AW95" i="1"/>
  <c r="AV95" i="1"/>
  <c r="AS35" i="1"/>
  <c r="AT35" i="1"/>
  <c r="AQ105" i="1"/>
  <c r="AP105" i="1"/>
  <c r="AC43" i="1"/>
  <c r="AD69" i="1"/>
  <c r="AD124" i="1"/>
  <c r="AC94" i="1"/>
  <c r="AH60" i="1"/>
  <c r="AH124" i="1"/>
  <c r="AN35" i="1"/>
  <c r="AM88" i="1"/>
  <c r="AN88" i="1"/>
  <c r="AN51" i="1"/>
  <c r="AM51" i="1"/>
  <c r="AH48" i="1" l="1"/>
  <c r="AC72" i="1"/>
  <c r="AQ33" i="1"/>
  <c r="AY96" i="1"/>
  <c r="AI59" i="1"/>
  <c r="AH84" i="1"/>
  <c r="AC89" i="1"/>
  <c r="AI100" i="1"/>
  <c r="AD58" i="1"/>
  <c r="AP87" i="1"/>
  <c r="AI72" i="1"/>
  <c r="AH71" i="1"/>
  <c r="BB118" i="1"/>
  <c r="AM72" i="1"/>
  <c r="AI89" i="1"/>
  <c r="AH52" i="1"/>
  <c r="AC57" i="1"/>
  <c r="AD83" i="1"/>
  <c r="AD125" i="1"/>
  <c r="AC78" i="1"/>
  <c r="AN61" i="1"/>
  <c r="AQ45" i="1"/>
  <c r="AH38" i="1"/>
  <c r="AI97" i="1"/>
  <c r="AH110" i="1"/>
  <c r="AZ25" i="1"/>
  <c r="BB124" i="1"/>
  <c r="AI68" i="1"/>
  <c r="AH39" i="1"/>
  <c r="AV112" i="1"/>
  <c r="AI67" i="1"/>
  <c r="AI111" i="1"/>
  <c r="AC61" i="1"/>
  <c r="AC31" i="1"/>
  <c r="AM118" i="1"/>
  <c r="AH43" i="1"/>
  <c r="AD63" i="1"/>
  <c r="AD115" i="1"/>
  <c r="AD81" i="1"/>
  <c r="AN112" i="1"/>
  <c r="AN65" i="1"/>
  <c r="AH117" i="1"/>
  <c r="AD117" i="1"/>
  <c r="AI49" i="1"/>
  <c r="AS72" i="1"/>
  <c r="BB36" i="1"/>
  <c r="BB66" i="1"/>
  <c r="AN117" i="1"/>
  <c r="AH82" i="1"/>
  <c r="AN60" i="1"/>
  <c r="AI69" i="1"/>
  <c r="AH80" i="1"/>
  <c r="AI105" i="1"/>
  <c r="AI44" i="1"/>
  <c r="AH88" i="1"/>
  <c r="AC64" i="1"/>
  <c r="AC49" i="1"/>
  <c r="AT44" i="1"/>
  <c r="AZ50" i="1"/>
  <c r="AN56" i="1"/>
  <c r="AH118" i="1"/>
  <c r="AN100" i="1"/>
  <c r="AC75" i="1"/>
  <c r="AI79" i="1"/>
  <c r="AI101" i="1"/>
  <c r="AC35" i="1"/>
  <c r="AZ64" i="1"/>
  <c r="AN54" i="1"/>
  <c r="AD39" i="1"/>
  <c r="AN97" i="1"/>
  <c r="AM103" i="1"/>
  <c r="AH45" i="1"/>
  <c r="AH75" i="1"/>
  <c r="AH28" i="1"/>
  <c r="AI66" i="1"/>
  <c r="AC44" i="1"/>
  <c r="BC25" i="1"/>
  <c r="BC34" i="1"/>
  <c r="AM127" i="1"/>
  <c r="AQ25" i="1"/>
  <c r="AS88" i="1"/>
  <c r="AD51" i="1"/>
  <c r="AT56" i="1"/>
  <c r="AD25" i="1"/>
  <c r="AN80" i="1"/>
  <c r="AN105" i="1"/>
  <c r="AM119" i="1"/>
  <c r="AN36" i="1"/>
  <c r="AI103" i="1"/>
  <c r="AD88" i="1"/>
  <c r="AC54" i="1"/>
  <c r="AS65" i="1"/>
  <c r="AV83" i="1"/>
  <c r="AZ122" i="1"/>
  <c r="BB104" i="1"/>
  <c r="AM26" i="1"/>
  <c r="AN95" i="1"/>
  <c r="AM39" i="1"/>
  <c r="AN79" i="1"/>
  <c r="AC113" i="1"/>
  <c r="AV86" i="1"/>
  <c r="AS118" i="1"/>
  <c r="AV79" i="1"/>
  <c r="AY108" i="1"/>
  <c r="AZ53" i="1"/>
  <c r="BB82" i="1"/>
  <c r="AD110" i="1"/>
  <c r="AC118" i="1"/>
  <c r="AW45" i="1"/>
  <c r="AN37" i="1"/>
  <c r="AM27" i="1"/>
  <c r="AN45" i="1"/>
  <c r="AN43" i="1"/>
  <c r="AM96" i="1"/>
  <c r="AI122" i="1"/>
  <c r="AH34" i="1"/>
  <c r="AH125" i="1"/>
  <c r="AC116" i="1"/>
  <c r="AD119" i="1"/>
  <c r="AC27" i="1"/>
  <c r="AH73" i="1"/>
  <c r="AH64" i="1"/>
  <c r="AS49" i="1"/>
  <c r="AV117" i="1"/>
  <c r="AT117" i="1"/>
  <c r="AQ43" i="1"/>
  <c r="AT78" i="1"/>
  <c r="BB54" i="1"/>
  <c r="AZ51" i="1"/>
  <c r="BB113" i="1"/>
  <c r="BC42" i="1"/>
  <c r="BC41" i="1"/>
  <c r="AY111" i="1"/>
  <c r="AM125" i="1"/>
  <c r="AM110" i="1"/>
  <c r="AN111" i="1"/>
  <c r="AM68" i="1"/>
  <c r="AH108" i="1"/>
  <c r="AI35" i="1"/>
  <c r="AI54" i="1"/>
  <c r="AH50" i="1"/>
  <c r="AI27" i="1"/>
  <c r="AH42" i="1"/>
  <c r="AH109" i="1"/>
  <c r="AH116" i="1"/>
  <c r="AD37" i="1"/>
  <c r="AD79" i="1"/>
  <c r="AH25" i="1"/>
  <c r="AD93" i="1"/>
  <c r="AC90" i="1"/>
  <c r="AC50" i="1"/>
  <c r="AD59" i="1"/>
  <c r="AC108" i="1"/>
  <c r="AT93" i="1"/>
  <c r="AQ56" i="1"/>
  <c r="AP28" i="1"/>
  <c r="AV119" i="1"/>
  <c r="AS84" i="1"/>
  <c r="AW108" i="1"/>
  <c r="BC44" i="1"/>
  <c r="AY72" i="1"/>
  <c r="BC75" i="1"/>
  <c r="BB27" i="1"/>
  <c r="AY31" i="1"/>
  <c r="AN124" i="1"/>
  <c r="AI126" i="1"/>
  <c r="AI106" i="1"/>
  <c r="AC29" i="1"/>
  <c r="AD68" i="1"/>
  <c r="AD101" i="1"/>
  <c r="AS104" i="1"/>
  <c r="AW124" i="1"/>
  <c r="AZ49" i="1"/>
  <c r="AZ126" i="1"/>
  <c r="AN64" i="1"/>
  <c r="AI58" i="1"/>
  <c r="AI112" i="1"/>
  <c r="AH51" i="1"/>
  <c r="AH46" i="1"/>
  <c r="AI127" i="1"/>
  <c r="AI65" i="1"/>
  <c r="AD65" i="1"/>
  <c r="AC80" i="1"/>
  <c r="AD105" i="1"/>
  <c r="AC111" i="1"/>
  <c r="AD95" i="1"/>
  <c r="AC48" i="1"/>
  <c r="AH96" i="1"/>
  <c r="AD73" i="1"/>
  <c r="AS100" i="1"/>
  <c r="AQ39" i="1"/>
  <c r="AD123" i="1"/>
  <c r="BB37" i="1"/>
  <c r="BC122" i="1"/>
  <c r="BC74" i="1"/>
  <c r="BB52" i="1"/>
  <c r="BC31" i="1"/>
  <c r="BB79" i="1"/>
  <c r="BC69" i="1"/>
  <c r="BC112" i="1"/>
  <c r="BC110" i="1"/>
  <c r="BC61" i="1"/>
  <c r="AW49" i="1"/>
  <c r="BC95" i="1"/>
  <c r="AZ44" i="1"/>
  <c r="BB125" i="1"/>
  <c r="BC28" i="1"/>
  <c r="BB106" i="1"/>
  <c r="AH31" i="1"/>
  <c r="AP122" i="1"/>
  <c r="AW32" i="1"/>
  <c r="AT32" i="1"/>
  <c r="AY68" i="1"/>
  <c r="BB83" i="1"/>
  <c r="BC88" i="1"/>
  <c r="AZ75" i="1"/>
  <c r="AP108" i="1"/>
  <c r="AS127" i="1"/>
  <c r="AV127" i="1"/>
  <c r="AM42" i="1"/>
  <c r="AN38" i="1"/>
  <c r="AI78" i="1"/>
  <c r="AC82" i="1"/>
  <c r="AD97" i="1"/>
  <c r="AS105" i="1"/>
  <c r="AW65" i="1"/>
  <c r="AW111" i="1"/>
  <c r="AV75" i="1"/>
  <c r="AV113" i="1"/>
  <c r="AP31" i="1"/>
  <c r="BC93" i="1"/>
  <c r="AM66" i="1"/>
  <c r="AW69" i="1"/>
  <c r="AQ38" i="1"/>
  <c r="AS71" i="1"/>
  <c r="AD38" i="1"/>
  <c r="AM116" i="1"/>
  <c r="AN32" i="1"/>
  <c r="AN46" i="1"/>
  <c r="AN67" i="1"/>
  <c r="AN74" i="1"/>
  <c r="AH33" i="1"/>
  <c r="AH104" i="1"/>
  <c r="AI94" i="1"/>
  <c r="AH102" i="1"/>
  <c r="AI113" i="1"/>
  <c r="AC104" i="1"/>
  <c r="AD87" i="1"/>
  <c r="AD26" i="1"/>
  <c r="AD28" i="1"/>
  <c r="AI90" i="1"/>
  <c r="AP123" i="1"/>
  <c r="AQ29" i="1"/>
  <c r="AT122" i="1"/>
  <c r="AP57" i="1"/>
  <c r="AV102" i="1"/>
  <c r="AP119" i="1"/>
  <c r="AW101" i="1"/>
  <c r="BB96" i="1"/>
  <c r="BC39" i="1"/>
  <c r="AM115" i="1"/>
  <c r="AM89" i="1"/>
  <c r="AM31" i="1"/>
  <c r="AM93" i="1"/>
  <c r="AN102" i="1"/>
  <c r="AI86" i="1"/>
  <c r="AH87" i="1"/>
  <c r="AP101" i="1"/>
  <c r="AW54" i="1"/>
  <c r="AQ115" i="1"/>
  <c r="AQ44" i="1"/>
  <c r="AS31" i="1"/>
  <c r="AY52" i="1"/>
  <c r="AY35" i="1"/>
  <c r="AZ90" i="1"/>
  <c r="AZ123" i="1"/>
  <c r="AM90" i="1"/>
  <c r="AM57" i="1"/>
  <c r="AN104" i="1"/>
  <c r="AI26" i="1"/>
  <c r="AI53" i="1"/>
  <c r="AI57" i="1"/>
  <c r="AC100" i="1"/>
  <c r="AC106" i="1"/>
  <c r="AC112" i="1"/>
  <c r="AP110" i="1"/>
  <c r="AP60" i="1"/>
  <c r="AW57" i="1"/>
  <c r="AV103" i="1"/>
  <c r="AW71" i="1"/>
  <c r="AZ67" i="1"/>
  <c r="AY38" i="1"/>
  <c r="BC97" i="1"/>
  <c r="BB48" i="1"/>
  <c r="BC126" i="1"/>
  <c r="AZ102" i="1"/>
  <c r="AY81" i="1"/>
  <c r="AM29" i="1"/>
  <c r="AM78" i="1"/>
  <c r="AN108" i="1"/>
  <c r="AM53" i="1"/>
  <c r="AH41" i="1"/>
  <c r="AC52" i="1"/>
  <c r="AI83" i="1"/>
  <c r="AC45" i="1"/>
  <c r="AC126" i="1"/>
  <c r="AP125" i="1"/>
  <c r="AP103" i="1"/>
  <c r="AW61" i="1"/>
  <c r="AQ79" i="1"/>
  <c r="AV110" i="1"/>
  <c r="AS37" i="1"/>
  <c r="AQ90" i="1"/>
  <c r="AY100" i="1"/>
  <c r="AZ117" i="1"/>
  <c r="AN48" i="1"/>
  <c r="AN109" i="1"/>
  <c r="AN113" i="1"/>
  <c r="AM84" i="1"/>
  <c r="AH115" i="1"/>
  <c r="AH36" i="1"/>
  <c r="AH37" i="1"/>
  <c r="AM44" i="1"/>
  <c r="V28" i="1"/>
  <c r="W28" i="1" s="1"/>
  <c r="AI63" i="1"/>
  <c r="AI95" i="1"/>
  <c r="AC32" i="1"/>
  <c r="AC34" i="1"/>
  <c r="AH93" i="1"/>
  <c r="AC84" i="1"/>
  <c r="AP104" i="1"/>
  <c r="AS113" i="1"/>
  <c r="AS51" i="1"/>
  <c r="AP58" i="1"/>
  <c r="AW48" i="1"/>
  <c r="AW96" i="1"/>
  <c r="AV58" i="1"/>
  <c r="AP32" i="1"/>
  <c r="AW56" i="1"/>
  <c r="AV126" i="1"/>
  <c r="AQ75" i="1"/>
  <c r="AQ68" i="1"/>
  <c r="AW105" i="1"/>
  <c r="AW87" i="1"/>
  <c r="AZ41" i="1"/>
  <c r="AY45" i="1"/>
  <c r="BC60" i="1"/>
  <c r="AZ84" i="1"/>
  <c r="BB80" i="1"/>
  <c r="AY74" i="1"/>
  <c r="AY33" i="1"/>
  <c r="AZ115" i="1"/>
  <c r="BC117" i="1"/>
  <c r="BC26" i="1"/>
  <c r="BC49" i="1"/>
  <c r="BB73" i="1"/>
  <c r="BB64" i="1"/>
  <c r="AS125" i="1"/>
  <c r="AT63" i="1"/>
  <c r="AP117" i="1"/>
  <c r="AT66" i="1"/>
  <c r="AD102" i="1"/>
  <c r="Y132" i="1"/>
  <c r="B11" i="1" s="1"/>
  <c r="AM82" i="1"/>
  <c r="AM49" i="1"/>
  <c r="AM63" i="1"/>
  <c r="W88" i="1"/>
  <c r="V42" i="1"/>
  <c r="X42" i="1" s="1"/>
  <c r="V105" i="1"/>
  <c r="X105" i="1" s="1"/>
  <c r="V27" i="1"/>
  <c r="X27" i="1" s="1"/>
  <c r="AV66" i="1"/>
  <c r="AW93" i="1"/>
  <c r="AV64" i="1"/>
  <c r="AS81" i="1"/>
  <c r="AW51" i="1"/>
  <c r="AS45" i="1"/>
  <c r="BC38" i="1"/>
  <c r="BC45" i="1"/>
  <c r="AY119" i="1"/>
  <c r="AY29" i="1"/>
  <c r="AY83" i="1"/>
  <c r="AM83" i="1"/>
  <c r="AI61" i="1"/>
  <c r="AC53" i="1"/>
  <c r="AC103" i="1"/>
  <c r="AD56" i="1"/>
  <c r="AC96" i="1"/>
  <c r="AC41" i="1"/>
  <c r="AI81" i="1"/>
  <c r="AD86" i="1"/>
  <c r="AC122" i="1"/>
  <c r="AV84" i="1"/>
  <c r="AS90" i="1"/>
  <c r="AP80" i="1"/>
  <c r="AW80" i="1"/>
  <c r="AP35" i="1"/>
  <c r="AQ88" i="1"/>
  <c r="AP78" i="1"/>
  <c r="AQ69" i="1"/>
  <c r="AW115" i="1"/>
  <c r="AV52" i="1"/>
  <c r="BB101" i="1"/>
  <c r="AZ54" i="1"/>
  <c r="AZ110" i="1"/>
  <c r="BC32" i="1"/>
  <c r="BC115" i="1"/>
  <c r="AZ26" i="1"/>
  <c r="AZ66" i="1"/>
  <c r="AY42" i="1"/>
  <c r="AE132" i="1"/>
  <c r="C10" i="1" s="1"/>
  <c r="AA132" i="1"/>
  <c r="B10" i="1" s="1"/>
  <c r="AM41" i="1"/>
  <c r="AH29" i="1"/>
  <c r="V90" i="1"/>
  <c r="W90" i="1" s="1"/>
  <c r="V34" i="1"/>
  <c r="X34" i="1" s="1"/>
  <c r="AH123" i="1"/>
  <c r="AD42" i="1"/>
  <c r="AD67" i="1"/>
  <c r="AC74" i="1"/>
  <c r="AP95" i="1"/>
  <c r="AS108" i="1"/>
  <c r="AW43" i="1"/>
  <c r="AT80" i="1"/>
  <c r="AP65" i="1"/>
  <c r="AT38" i="1"/>
  <c r="AQ63" i="1"/>
  <c r="AV44" i="1"/>
  <c r="AT34" i="1"/>
  <c r="AQ46" i="1"/>
  <c r="AW125" i="1"/>
  <c r="AV97" i="1"/>
  <c r="BB100" i="1"/>
  <c r="BB43" i="1"/>
  <c r="BC105" i="1"/>
  <c r="BC35" i="1"/>
  <c r="AM123" i="1"/>
  <c r="V39" i="1"/>
  <c r="W39" i="1" s="1"/>
  <c r="V60" i="1"/>
  <c r="X60" i="1" s="1"/>
  <c r="V112" i="1"/>
  <c r="X112" i="1" s="1"/>
  <c r="AQ112" i="1"/>
  <c r="AS123" i="1"/>
  <c r="AV81" i="1"/>
  <c r="AV34" i="1"/>
  <c r="AT43" i="1"/>
  <c r="AV100" i="1"/>
  <c r="AQ82" i="1"/>
  <c r="AW68" i="1"/>
  <c r="AV89" i="1"/>
  <c r="BB86" i="1"/>
  <c r="BC67" i="1"/>
  <c r="AY46" i="1"/>
  <c r="AQ81" i="1"/>
  <c r="AP81" i="1"/>
  <c r="AN94" i="1"/>
  <c r="AM87" i="1"/>
  <c r="AN50" i="1"/>
  <c r="V78" i="1"/>
  <c r="X78" i="1" s="1"/>
  <c r="V41" i="1"/>
  <c r="W41" i="1" s="1"/>
  <c r="V45" i="1"/>
  <c r="W45" i="1" s="1"/>
  <c r="V116" i="1"/>
  <c r="W116" i="1" s="1"/>
  <c r="V94" i="1"/>
  <c r="X94" i="1" s="1"/>
  <c r="V102" i="1"/>
  <c r="W102" i="1" s="1"/>
  <c r="V104" i="1"/>
  <c r="X104" i="1" s="1"/>
  <c r="V36" i="1"/>
  <c r="X36" i="1" s="1"/>
  <c r="AH74" i="1"/>
  <c r="AP27" i="1"/>
  <c r="AP59" i="1"/>
  <c r="AS60" i="1"/>
  <c r="AS126" i="1"/>
  <c r="AP64" i="1"/>
  <c r="AQ37" i="1"/>
  <c r="AZ71" i="1"/>
  <c r="AZ97" i="1"/>
  <c r="BB108" i="1"/>
  <c r="AZ28" i="1"/>
  <c r="AY79" i="1"/>
  <c r="BB84" i="1"/>
  <c r="AY27" i="1"/>
  <c r="BC87" i="1"/>
  <c r="AZ69" i="1"/>
  <c r="BB72" i="1"/>
  <c r="AQ116" i="1"/>
  <c r="AP116" i="1"/>
  <c r="AP74" i="1"/>
  <c r="AQ74" i="1"/>
  <c r="AP118" i="1"/>
  <c r="AQ118" i="1"/>
  <c r="AV35" i="1"/>
  <c r="AW35" i="1"/>
  <c r="BC46" i="1"/>
  <c r="BB46" i="1"/>
  <c r="BC90" i="1"/>
  <c r="BB90" i="1"/>
  <c r="BB71" i="1"/>
  <c r="BC71" i="1"/>
  <c r="AP111" i="1"/>
  <c r="AQ111" i="1"/>
  <c r="AW72" i="1"/>
  <c r="AV72" i="1"/>
  <c r="AW104" i="1"/>
  <c r="AV104" i="1"/>
  <c r="BC123" i="1"/>
  <c r="BB123" i="1"/>
  <c r="AT64" i="1"/>
  <c r="AS64" i="1"/>
  <c r="AS46" i="1"/>
  <c r="AT46" i="1"/>
  <c r="AT96" i="1"/>
  <c r="AS96" i="1"/>
  <c r="AT82" i="1"/>
  <c r="AS82" i="1"/>
  <c r="AP102" i="1"/>
  <c r="AQ102" i="1"/>
  <c r="AC71" i="1"/>
  <c r="AS109" i="1"/>
  <c r="AV82" i="1"/>
  <c r="AS115" i="1"/>
  <c r="AZ113" i="1"/>
  <c r="AZ104" i="1"/>
  <c r="AZ78" i="1"/>
  <c r="AT54" i="1"/>
  <c r="AS54" i="1"/>
  <c r="AY101" i="1"/>
  <c r="AY125" i="1"/>
  <c r="AZ125" i="1"/>
  <c r="AY60" i="1"/>
  <c r="AZ60" i="1"/>
  <c r="AT110" i="1"/>
  <c r="AS110" i="1"/>
  <c r="AN81" i="1"/>
  <c r="AM126" i="1"/>
  <c r="AN71" i="1"/>
  <c r="AN52" i="1"/>
  <c r="V93" i="1"/>
  <c r="X93" i="1" s="1"/>
  <c r="V71" i="1"/>
  <c r="W71" i="1" s="1"/>
  <c r="V46" i="1"/>
  <c r="X46" i="1" s="1"/>
  <c r="V115" i="1"/>
  <c r="W115" i="1" s="1"/>
  <c r="V122" i="1"/>
  <c r="X122" i="1" s="1"/>
  <c r="V51" i="1"/>
  <c r="W51" i="1" s="1"/>
  <c r="V103" i="1"/>
  <c r="W103" i="1" s="1"/>
  <c r="AI56" i="1"/>
  <c r="V98" i="1"/>
  <c r="W98" i="1" s="1"/>
  <c r="AD66" i="1"/>
  <c r="AD127" i="1"/>
  <c r="AP96" i="1"/>
  <c r="AQ127" i="1"/>
  <c r="AT69" i="1"/>
  <c r="AP41" i="1"/>
  <c r="AV74" i="1"/>
  <c r="AQ84" i="1"/>
  <c r="AQ36" i="1"/>
  <c r="AY116" i="1"/>
  <c r="BC57" i="1"/>
  <c r="AY61" i="1"/>
  <c r="BC119" i="1"/>
  <c r="AM73" i="1"/>
  <c r="AM33" i="1"/>
  <c r="AM69" i="1"/>
  <c r="AN25" i="1"/>
  <c r="AH32" i="1"/>
  <c r="V80" i="1"/>
  <c r="X80" i="1" s="1"/>
  <c r="V111" i="1"/>
  <c r="W111" i="1" s="1"/>
  <c r="V54" i="1"/>
  <c r="X54" i="1" s="1"/>
  <c r="V61" i="1"/>
  <c r="X61" i="1" s="1"/>
  <c r="V75" i="1"/>
  <c r="W75" i="1" s="1"/>
  <c r="V25" i="1"/>
  <c r="X25" i="1" s="1"/>
  <c r="V58" i="1"/>
  <c r="X58" i="1" s="1"/>
  <c r="V83" i="1"/>
  <c r="W83" i="1" s="1"/>
  <c r="AI119" i="1"/>
  <c r="AC36" i="1"/>
  <c r="AC109" i="1"/>
  <c r="AC33" i="1"/>
  <c r="AQ124" i="1"/>
  <c r="AP113" i="1"/>
  <c r="AS95" i="1"/>
  <c r="AS53" i="1"/>
  <c r="AW42" i="1"/>
  <c r="AP89" i="1"/>
  <c r="AW63" i="1"/>
  <c r="AW50" i="1"/>
  <c r="AS68" i="1"/>
  <c r="AW33" i="1"/>
  <c r="AC46" i="1"/>
  <c r="BB68" i="1"/>
  <c r="AY57" i="1"/>
  <c r="AZ80" i="1"/>
  <c r="BB29" i="1"/>
  <c r="BC94" i="1"/>
  <c r="BC56" i="1"/>
  <c r="AS33" i="1"/>
  <c r="AT33" i="1"/>
  <c r="BB127" i="1"/>
  <c r="AZ58" i="1"/>
  <c r="AQ61" i="1"/>
  <c r="AP61" i="1"/>
  <c r="AQ53" i="1"/>
  <c r="AP53" i="1"/>
  <c r="AQ52" i="1"/>
  <c r="AP52" i="1"/>
  <c r="AW36" i="1"/>
  <c r="AV36" i="1"/>
  <c r="AZ63" i="1"/>
  <c r="AF132" i="1"/>
  <c r="C11" i="1" s="1"/>
  <c r="AM122" i="1"/>
  <c r="AM58" i="1"/>
  <c r="V95" i="1"/>
  <c r="W95" i="1" s="1"/>
  <c r="V106" i="1"/>
  <c r="W106" i="1" s="1"/>
  <c r="V64" i="1"/>
  <c r="W64" i="1" s="1"/>
  <c r="V119" i="1"/>
  <c r="W119" i="1" s="1"/>
  <c r="V68" i="1"/>
  <c r="X68" i="1" s="1"/>
  <c r="B21" i="1"/>
  <c r="V84" i="1"/>
  <c r="W84" i="1" s="1"/>
  <c r="V66" i="1"/>
  <c r="W66" i="1" s="1"/>
  <c r="V26" i="1"/>
  <c r="W26" i="1" s="1"/>
  <c r="V124" i="1"/>
  <c r="X124" i="1" s="1"/>
  <c r="V125" i="1"/>
  <c r="X125" i="1" s="1"/>
  <c r="V74" i="1"/>
  <c r="W74" i="1" s="1"/>
  <c r="V110" i="1"/>
  <c r="X110" i="1" s="1"/>
  <c r="V82" i="1"/>
  <c r="X82" i="1" s="1"/>
  <c r="V63" i="1"/>
  <c r="W63" i="1" s="1"/>
  <c r="V31" i="1"/>
  <c r="X31" i="1" s="1"/>
  <c r="V67" i="1"/>
  <c r="W67" i="1" s="1"/>
  <c r="V76" i="1"/>
  <c r="W76" i="1" s="1"/>
  <c r="AP93" i="1"/>
  <c r="AQ26" i="1"/>
  <c r="AT48" i="1"/>
  <c r="AS61" i="1"/>
  <c r="AS112" i="1"/>
  <c r="AV78" i="1"/>
  <c r="AT87" i="1"/>
  <c r="AQ66" i="1"/>
  <c r="AW123" i="1"/>
  <c r="AT79" i="1"/>
  <c r="AT67" i="1"/>
  <c r="AP73" i="1"/>
  <c r="AV94" i="1"/>
  <c r="AW31" i="1"/>
  <c r="AY65" i="1"/>
  <c r="AZ93" i="1"/>
  <c r="AY36" i="1"/>
  <c r="V113" i="1"/>
  <c r="X113" i="1" s="1"/>
  <c r="V81" i="1"/>
  <c r="X81" i="1" s="1"/>
  <c r="V44" i="1"/>
  <c r="W44" i="1" s="1"/>
  <c r="V53" i="1"/>
  <c r="W53" i="1" s="1"/>
  <c r="V37" i="1"/>
  <c r="X37" i="1" s="1"/>
  <c r="V101" i="1"/>
  <c r="W101" i="1" s="1"/>
  <c r="V48" i="1"/>
  <c r="X48" i="1" s="1"/>
  <c r="V109" i="1"/>
  <c r="X109" i="1" s="1"/>
  <c r="V49" i="1"/>
  <c r="W49" i="1" s="1"/>
  <c r="V127" i="1"/>
  <c r="X127" i="1" s="1"/>
  <c r="V97" i="1"/>
  <c r="X97" i="1" s="1"/>
  <c r="V96" i="1"/>
  <c r="X96" i="1" s="1"/>
  <c r="V33" i="1"/>
  <c r="X33" i="1" s="1"/>
  <c r="V56" i="1"/>
  <c r="W56" i="1" s="1"/>
  <c r="V72" i="1"/>
  <c r="W72" i="1" s="1"/>
  <c r="V89" i="1"/>
  <c r="X89" i="1" s="1"/>
  <c r="V79" i="1"/>
  <c r="W79" i="1" s="1"/>
  <c r="V69" i="1"/>
  <c r="W69" i="1" s="1"/>
  <c r="AP126" i="1"/>
  <c r="AP50" i="1"/>
  <c r="AT25" i="1"/>
  <c r="AS102" i="1"/>
  <c r="AV25" i="1"/>
  <c r="AV118" i="1"/>
  <c r="AV88" i="1"/>
  <c r="AP67" i="1"/>
  <c r="AW53" i="1"/>
  <c r="AY39" i="1"/>
  <c r="AY112" i="1"/>
  <c r="AW27" i="1"/>
  <c r="AC60" i="1"/>
  <c r="AD60" i="1"/>
  <c r="AS27" i="1"/>
  <c r="BC111" i="1"/>
  <c r="AZ86" i="1"/>
  <c r="AY118" i="1"/>
  <c r="BB102" i="1"/>
  <c r="AM28" i="1"/>
  <c r="AP48" i="1"/>
  <c r="AP109" i="1"/>
  <c r="AP51" i="1"/>
  <c r="AS97" i="1"/>
  <c r="AS57" i="1"/>
  <c r="AW38" i="1"/>
  <c r="AQ72" i="1"/>
  <c r="AW29" i="1"/>
  <c r="AV28" i="1"/>
  <c r="AV122" i="1"/>
  <c r="AW90" i="1"/>
  <c r="AT36" i="1"/>
  <c r="AT75" i="1"/>
  <c r="AT116" i="1"/>
  <c r="AQ71" i="1"/>
  <c r="AP83" i="1"/>
  <c r="AW116" i="1"/>
  <c r="AN101" i="1"/>
  <c r="AN86" i="1"/>
  <c r="AP97" i="1"/>
  <c r="AS124" i="1"/>
  <c r="AS103" i="1"/>
  <c r="AS94" i="1"/>
  <c r="AS58" i="1"/>
  <c r="AW60" i="1"/>
  <c r="AS86" i="1"/>
  <c r="AP86" i="1"/>
  <c r="AW106" i="1"/>
  <c r="AV39" i="1"/>
  <c r="AW59" i="1"/>
  <c r="AZ105" i="1"/>
  <c r="BB58" i="1"/>
  <c r="AZ88" i="1"/>
  <c r="AZ34" i="1"/>
  <c r="BB59" i="1"/>
  <c r="AJ132" i="1"/>
  <c r="E10" i="1" s="1"/>
  <c r="AP49" i="1"/>
  <c r="AV67" i="1"/>
  <c r="AM59" i="1"/>
  <c r="AS59" i="1"/>
  <c r="AP94" i="1"/>
  <c r="AS106" i="1"/>
  <c r="AS29" i="1"/>
  <c r="AT73" i="1"/>
  <c r="AK132" i="1"/>
  <c r="E11" i="1" s="1"/>
  <c r="AN34" i="1"/>
  <c r="AP106" i="1"/>
  <c r="AQ100" i="1"/>
  <c r="AS26" i="1"/>
  <c r="AS52" i="1"/>
  <c r="AS42" i="1"/>
  <c r="AV41" i="1"/>
  <c r="AV73" i="1"/>
  <c r="AV26" i="1"/>
  <c r="AP34" i="1"/>
  <c r="AS74" i="1"/>
  <c r="AQ42" i="1"/>
  <c r="AW37" i="1"/>
  <c r="AZ56" i="1"/>
  <c r="AY43" i="1"/>
  <c r="AN106" i="1"/>
  <c r="AN75" i="1"/>
  <c r="V91" i="1"/>
  <c r="W91" i="1" s="1"/>
  <c r="V65" i="1"/>
  <c r="W65" i="1" s="1"/>
  <c r="V120" i="1"/>
  <c r="W120" i="1" s="1"/>
  <c r="V43" i="1"/>
  <c r="W43" i="1" s="1"/>
  <c r="V118" i="1"/>
  <c r="X118" i="1" s="1"/>
  <c r="V52" i="1"/>
  <c r="X52" i="1" s="1"/>
  <c r="V108" i="1"/>
  <c r="W108" i="1" s="1"/>
  <c r="V100" i="1"/>
  <c r="W100" i="1" s="1"/>
  <c r="V35" i="1"/>
  <c r="X35" i="1" s="1"/>
  <c r="V38" i="1"/>
  <c r="W38" i="1" s="1"/>
  <c r="V123" i="1"/>
  <c r="W123" i="1" s="1"/>
  <c r="V50" i="1"/>
  <c r="W50" i="1" s="1"/>
  <c r="V59" i="1"/>
  <c r="W59" i="1" s="1"/>
  <c r="V29" i="1"/>
  <c r="X29" i="1" s="1"/>
  <c r="V73" i="1"/>
  <c r="X73" i="1" s="1"/>
  <c r="V87" i="1"/>
  <c r="W87" i="1" s="1"/>
  <c r="V117" i="1"/>
  <c r="W117" i="1" s="1"/>
  <c r="V57" i="1"/>
  <c r="X57" i="1" s="1"/>
  <c r="V32" i="1"/>
  <c r="W32" i="1" s="1"/>
  <c r="V126" i="1"/>
  <c r="W126" i="1" s="1"/>
  <c r="V86" i="1"/>
  <c r="W86" i="1" s="1"/>
  <c r="AS50" i="1"/>
  <c r="AS111" i="1"/>
  <c r="AS83" i="1"/>
  <c r="AS39" i="1"/>
  <c r="AT119" i="1"/>
  <c r="AT28" i="1"/>
  <c r="AV109" i="1"/>
  <c r="AZ103" i="1"/>
  <c r="BB81" i="1"/>
  <c r="AZ32" i="1"/>
  <c r="AZ48" i="1"/>
  <c r="BB63" i="1"/>
  <c r="BB78" i="1"/>
  <c r="AZ89" i="1"/>
  <c r="BB89" i="1"/>
  <c r="AZ124" i="1"/>
  <c r="BB53" i="1"/>
  <c r="AZ82" i="1"/>
  <c r="AY95" i="1"/>
  <c r="AZ109" i="1"/>
  <c r="AZ94" i="1"/>
  <c r="AP54" i="1"/>
  <c r="AS101" i="1"/>
  <c r="AZ127" i="1"/>
  <c r="BC33" i="1"/>
  <c r="AY106" i="1"/>
  <c r="BB103" i="1"/>
  <c r="AZ59" i="1"/>
  <c r="BB109" i="1"/>
  <c r="BB51" i="1"/>
  <c r="BC51" i="1"/>
  <c r="BB65" i="1"/>
  <c r="BC65" i="1"/>
  <c r="BC116" i="1"/>
  <c r="BB116" i="1"/>
  <c r="AV46" i="1"/>
  <c r="AW46" i="1"/>
  <c r="AT41" i="1"/>
  <c r="AT89" i="1"/>
  <c r="AZ37" i="1"/>
  <c r="AY37" i="1"/>
  <c r="X71" i="1"/>
  <c r="W105" i="1" l="1"/>
  <c r="X83" i="1"/>
  <c r="X28" i="1"/>
  <c r="W42" i="1"/>
  <c r="X66" i="1"/>
  <c r="AI132" i="1"/>
  <c r="C8" i="1" s="1"/>
  <c r="W78" i="1"/>
  <c r="X45" i="1"/>
  <c r="X44" i="1"/>
  <c r="W48" i="1"/>
  <c r="W60" i="1"/>
  <c r="X51" i="1"/>
  <c r="X90" i="1"/>
  <c r="X106" i="1"/>
  <c r="X79" i="1"/>
  <c r="W27" i="1"/>
  <c r="W124" i="1"/>
  <c r="W122" i="1"/>
  <c r="X41" i="1"/>
  <c r="X102" i="1"/>
  <c r="W82" i="1"/>
  <c r="W25" i="1"/>
  <c r="W127" i="1"/>
  <c r="AN132" i="1"/>
  <c r="E8" i="1" s="1"/>
  <c r="AC132" i="1"/>
  <c r="B7" i="1" s="1"/>
  <c r="W37" i="1"/>
  <c r="W33" i="1"/>
  <c r="W94" i="1"/>
  <c r="X115" i="1"/>
  <c r="X119" i="1"/>
  <c r="X75" i="1"/>
  <c r="W80" i="1"/>
  <c r="X74" i="1"/>
  <c r="W89" i="1"/>
  <c r="AD132" i="1"/>
  <c r="B8" i="1" s="1"/>
  <c r="AH132" i="1"/>
  <c r="C7" i="1" s="1"/>
  <c r="W113" i="1"/>
  <c r="X39" i="1"/>
  <c r="W109" i="1"/>
  <c r="W58" i="1"/>
  <c r="W112" i="1"/>
  <c r="X64" i="1"/>
  <c r="W104" i="1"/>
  <c r="X72" i="1"/>
  <c r="W36" i="1"/>
  <c r="W54" i="1"/>
  <c r="X103" i="1"/>
  <c r="W34" i="1"/>
  <c r="X116" i="1"/>
  <c r="W125" i="1"/>
  <c r="X63" i="1"/>
  <c r="W46" i="1"/>
  <c r="X84" i="1"/>
  <c r="W61" i="1"/>
  <c r="X53" i="1"/>
  <c r="W97" i="1"/>
  <c r="W96" i="1"/>
  <c r="AM132" i="1"/>
  <c r="E7" i="1" s="1"/>
  <c r="W93" i="1"/>
  <c r="AT132" i="1"/>
  <c r="C15" i="1" s="1"/>
  <c r="X123" i="1"/>
  <c r="W68" i="1"/>
  <c r="X101" i="1"/>
  <c r="X111" i="1"/>
  <c r="X32" i="1"/>
  <c r="W29" i="1"/>
  <c r="X26" i="1"/>
  <c r="X69" i="1"/>
  <c r="X67" i="1"/>
  <c r="W81" i="1"/>
  <c r="X49" i="1"/>
  <c r="W31" i="1"/>
  <c r="W52" i="1"/>
  <c r="X65" i="1"/>
  <c r="W35" i="1"/>
  <c r="W118" i="1"/>
  <c r="X95" i="1"/>
  <c r="X56" i="1"/>
  <c r="W110" i="1"/>
  <c r="AQ132" i="1"/>
  <c r="B15" i="1" s="1"/>
  <c r="AS132" i="1"/>
  <c r="C14" i="1" s="1"/>
  <c r="X87" i="1"/>
  <c r="X126" i="1"/>
  <c r="X108" i="1"/>
  <c r="X100" i="1"/>
  <c r="X43" i="1"/>
  <c r="W73" i="1"/>
  <c r="AP132" i="1"/>
  <c r="B14" i="1" s="1"/>
  <c r="X50" i="1"/>
  <c r="AY132" i="1"/>
  <c r="G14" i="1" s="1"/>
  <c r="AW132" i="1"/>
  <c r="E15" i="1" s="1"/>
  <c r="BC132" i="1"/>
  <c r="I15" i="1" s="1"/>
  <c r="AZ132" i="1"/>
  <c r="G15" i="1" s="1"/>
  <c r="AV132" i="1"/>
  <c r="E14" i="1" s="1"/>
  <c r="X38" i="1"/>
  <c r="BB132" i="1"/>
  <c r="I14" i="1" s="1"/>
  <c r="X117" i="1"/>
  <c r="X59" i="1"/>
  <c r="W57" i="1"/>
  <c r="X86" i="1"/>
  <c r="X132" i="1" l="1"/>
  <c r="E21" i="1" s="1"/>
  <c r="W132" i="1"/>
  <c r="C21" i="1" s="1"/>
</calcChain>
</file>

<file path=xl/sharedStrings.xml><?xml version="1.0" encoding="utf-8"?>
<sst xmlns="http://schemas.openxmlformats.org/spreadsheetml/2006/main" count="880" uniqueCount="146">
  <si>
    <t>Min</t>
  </si>
  <si>
    <t>ArtRealty</t>
  </si>
  <si>
    <t>max</t>
  </si>
  <si>
    <t>dividends</t>
  </si>
  <si>
    <t>period</t>
  </si>
  <si>
    <t>return dep</t>
  </si>
  <si>
    <t>early</t>
  </si>
  <si>
    <t>yes</t>
  </si>
  <si>
    <t>no</t>
  </si>
  <si>
    <t>after period</t>
  </si>
  <si>
    <t>per day</t>
  </si>
  <si>
    <t>payment period</t>
  </si>
  <si>
    <t>DauriFinance</t>
  </si>
  <si>
    <t>Fenix</t>
  </si>
  <si>
    <t>divers</t>
  </si>
  <si>
    <t>GaltMalt</t>
  </si>
  <si>
    <t>Your Invest:</t>
  </si>
  <si>
    <t>working</t>
  </si>
  <si>
    <t>SilverBier</t>
  </si>
  <si>
    <t>Max</t>
  </si>
  <si>
    <t>BlackMalta</t>
  </si>
  <si>
    <t>Jarmarka-2</t>
  </si>
  <si>
    <t>Keeper</t>
  </si>
  <si>
    <t>Moonbay</t>
  </si>
  <si>
    <t>Bay</t>
  </si>
  <si>
    <t>Joy</t>
  </si>
  <si>
    <t>Party</t>
  </si>
  <si>
    <t>SunFest</t>
  </si>
  <si>
    <t>RaveUp</t>
  </si>
  <si>
    <t>DauriVIP</t>
  </si>
  <si>
    <t>Aloe</t>
  </si>
  <si>
    <t>Papaver</t>
  </si>
  <si>
    <t>Acorus</t>
  </si>
  <si>
    <t>Buttercup</t>
  </si>
  <si>
    <t>Lotus</t>
  </si>
  <si>
    <t xml:space="preserve">Invest time (d): </t>
  </si>
  <si>
    <t>after invest time</t>
  </si>
  <si>
    <t>after 1 period</t>
  </si>
  <si>
    <t>possible periods</t>
  </si>
  <si>
    <t>Taste of Money</t>
  </si>
  <si>
    <t>Салат</t>
  </si>
  <si>
    <t>Горячее</t>
  </si>
  <si>
    <t>Десерт</t>
  </si>
  <si>
    <t>Фуршет</t>
  </si>
  <si>
    <t>Sous-chef</t>
  </si>
  <si>
    <t>Tatoo Money</t>
  </si>
  <si>
    <t>Майа</t>
  </si>
  <si>
    <t>AIDAXO</t>
  </si>
  <si>
    <t>INDI</t>
  </si>
  <si>
    <t>Гравюра</t>
  </si>
  <si>
    <t>Койко-место</t>
  </si>
  <si>
    <t>Комната</t>
  </si>
  <si>
    <t>Квартира</t>
  </si>
  <si>
    <t>Апартаменты</t>
  </si>
  <si>
    <t>Вилла</t>
  </si>
  <si>
    <t>Второй</t>
  </si>
  <si>
    <t>Первый</t>
  </si>
  <si>
    <t>Третий</t>
  </si>
  <si>
    <t>Семерочка</t>
  </si>
  <si>
    <t>FronKhan</t>
  </si>
  <si>
    <t>DauriNext</t>
  </si>
  <si>
    <t>Lair Of Snakes</t>
  </si>
  <si>
    <t>MySushi</t>
  </si>
  <si>
    <t>Invegus</t>
  </si>
  <si>
    <t>Bet4Money</t>
  </si>
  <si>
    <t>Sky Dragon 3</t>
  </si>
  <si>
    <t>Ананта</t>
  </si>
  <si>
    <t>Вишварупа</t>
  </si>
  <si>
    <t>Малигос</t>
  </si>
  <si>
    <t>Нелтарион</t>
  </si>
  <si>
    <t>Флэр</t>
  </si>
  <si>
    <t>Tosi</t>
  </si>
  <si>
    <t>Äpiona</t>
  </si>
  <si>
    <t>Ninti</t>
  </si>
  <si>
    <t>Iaso</t>
  </si>
  <si>
    <t>Great Kite</t>
  </si>
  <si>
    <t>Small Kite</t>
  </si>
  <si>
    <t>SmallAdder</t>
  </si>
  <si>
    <t>Python</t>
  </si>
  <si>
    <t>Суши</t>
  </si>
  <si>
    <t>Роллы</t>
  </si>
  <si>
    <t>Калифорния</t>
  </si>
  <si>
    <t>Том-ям</t>
  </si>
  <si>
    <t>Терияки</t>
  </si>
  <si>
    <t>Sinatra</t>
  </si>
  <si>
    <t>MyDream</t>
  </si>
  <si>
    <t>MoonRiver</t>
  </si>
  <si>
    <t>AllTheWay</t>
  </si>
  <si>
    <t>SummerWind</t>
  </si>
  <si>
    <t>Альфа</t>
  </si>
  <si>
    <t>Бета</t>
  </si>
  <si>
    <t>Гамма</t>
  </si>
  <si>
    <t>Дельта</t>
  </si>
  <si>
    <t>Легкое</t>
  </si>
  <si>
    <t>shortest invest time</t>
  </si>
  <si>
    <t>amount after</t>
  </si>
  <si>
    <t>income after:</t>
  </si>
  <si>
    <t xml:space="preserve">1 period: </t>
  </si>
  <si>
    <t xml:space="preserve">1 day: </t>
  </si>
  <si>
    <t>shortest possible invest time:</t>
  </si>
  <si>
    <t>13Party</t>
  </si>
  <si>
    <t>Zarzuela</t>
  </si>
  <si>
    <t>active</t>
  </si>
  <si>
    <t>Dezato</t>
  </si>
  <si>
    <t>plan of it</t>
  </si>
  <si>
    <t>help column</t>
  </si>
  <si>
    <t>your invest time</t>
  </si>
  <si>
    <t>your day income</t>
  </si>
  <si>
    <t>Буревестник</t>
  </si>
  <si>
    <t>Лакшми</t>
  </si>
  <si>
    <t>2nd plan</t>
  </si>
  <si>
    <t>2nd</t>
  </si>
  <si>
    <t>3rd</t>
  </si>
  <si>
    <t>3rd plan</t>
  </si>
  <si>
    <t>1st</t>
  </si>
  <si>
    <t>3. put your invest time in days</t>
  </si>
  <si>
    <t>2. put your  invest in USD</t>
  </si>
  <si>
    <t>here</t>
  </si>
  <si>
    <t>1. if you like it, please register CRP</t>
  </si>
  <si>
    <t>(https://crp.center/main/?p=pa332443956)</t>
  </si>
  <si>
    <t>Акхор</t>
  </si>
  <si>
    <t>help column plan</t>
  </si>
  <si>
    <t>help column project</t>
  </si>
  <si>
    <t>LairOfSnakes-2</t>
  </si>
  <si>
    <t>Alcatrazes</t>
  </si>
  <si>
    <t>Rattlesnake</t>
  </si>
  <si>
    <t>Antiguan</t>
  </si>
  <si>
    <t>Aruba</t>
  </si>
  <si>
    <t>RacerSnake</t>
  </si>
  <si>
    <t>your invest time -1st</t>
  </si>
  <si>
    <t>per day
without dep</t>
  </si>
  <si>
    <t>per day
with dep</t>
  </si>
  <si>
    <t>plan of max 
day income</t>
  </si>
  <si>
    <t>project of max 
day income</t>
  </si>
  <si>
    <t>2. max</t>
  </si>
  <si>
    <t>3. max</t>
  </si>
  <si>
    <t xml:space="preserve">after hole period: </t>
  </si>
  <si>
    <t>Your best income plan:
for the best average dayly income:
(without deposit refund)</t>
  </si>
  <si>
    <t>Your best income plan:
for the hole invest time and sum:
(with deposit refund)</t>
  </si>
  <si>
    <t>4th</t>
  </si>
  <si>
    <t>5th</t>
  </si>
  <si>
    <t>4. max</t>
  </si>
  <si>
    <t>5. max</t>
  </si>
  <si>
    <t>payment 
period</t>
  </si>
  <si>
    <t>return
 dep</t>
  </si>
  <si>
    <t>4. choose your favorite plan for max. sum after invest time OR for max. daily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</si>
</sst>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USD]"/>
    <numFmt numFmtId="165" formatCode="General\d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61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.35"/>
      <color rgb="FF393939"/>
      <name val="Open Sans"/>
    </font>
    <font>
      <b/>
      <sz val="16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14">
    <xf numFmtId="0" fontId="0" fillId="0" borderId="0" xfId="0"/>
    <xf numFmtId="0" fontId="3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0" fontId="1" fillId="0" borderId="3" xfId="0" applyNumberFormat="1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64" fontId="0" fillId="0" borderId="8" xfId="0" applyNumberFormat="1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0" fontId="0" fillId="0" borderId="8" xfId="0" applyNumberFormat="1" applyFont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10" fontId="0" fillId="0" borderId="20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164" fontId="0" fillId="0" borderId="8" xfId="0" applyNumberFormat="1" applyBorder="1" applyAlignment="1" applyProtection="1">
      <alignment horizontal="center" vertical="center"/>
    </xf>
    <xf numFmtId="10" fontId="0" fillId="0" borderId="8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164" fontId="1" fillId="0" borderId="13" xfId="0" applyNumberFormat="1" applyFont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0" fontId="0" fillId="0" borderId="28" xfId="0" applyNumberFormat="1" applyBorder="1" applyAlignment="1" applyProtection="1">
      <alignment horizontal="center" vertical="center"/>
    </xf>
    <xf numFmtId="0" fontId="0" fillId="0" borderId="28" xfId="0" applyBorder="1" applyProtection="1"/>
    <xf numFmtId="0" fontId="0" fillId="0" borderId="29" xfId="0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7" fillId="2" borderId="25" xfId="1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right"/>
    </xf>
    <xf numFmtId="165" fontId="1" fillId="0" borderId="2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/>
    </xf>
    <xf numFmtId="164" fontId="1" fillId="0" borderId="15" xfId="0" applyNumberFormat="1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164" fontId="8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vertical="center"/>
    </xf>
    <xf numFmtId="0" fontId="9" fillId="0" borderId="0" xfId="0" applyFont="1" applyProtection="1"/>
    <xf numFmtId="164" fontId="10" fillId="0" borderId="0" xfId="0" applyNumberFormat="1" applyFont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0" fillId="0" borderId="32" xfId="0" applyNumberFormat="1" applyBorder="1" applyAlignment="1" applyProtection="1">
      <alignment horizontal="center" vertical="center"/>
    </xf>
    <xf numFmtId="3" fontId="0" fillId="0" borderId="13" xfId="0" applyNumberFormat="1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33" xfId="0" applyNumberForma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3" borderId="0" xfId="0" applyFill="1" applyProtection="1"/>
    <xf numFmtId="0" fontId="0" fillId="3" borderId="5" xfId="0" applyFill="1" applyBorder="1" applyProtection="1"/>
    <xf numFmtId="0" fontId="0" fillId="3" borderId="1" xfId="0" applyFill="1" applyBorder="1" applyProtection="1"/>
    <xf numFmtId="0" fontId="0" fillId="3" borderId="6" xfId="0" applyFill="1" applyBorder="1" applyProtection="1"/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</xf>
    <xf numFmtId="10" fontId="0" fillId="3" borderId="0" xfId="0" applyNumberFormat="1" applyFill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10" fontId="0" fillId="3" borderId="0" xfId="0" applyNumberFormat="1" applyFill="1" applyBorder="1" applyAlignment="1" applyProtection="1">
      <alignment horizontal="center" vertical="center"/>
    </xf>
    <xf numFmtId="10" fontId="0" fillId="3" borderId="5" xfId="0" applyNumberFormat="1" applyFill="1" applyBorder="1" applyAlignment="1" applyProtection="1">
      <alignment horizontal="center" vertical="center"/>
    </xf>
    <xf numFmtId="10" fontId="0" fillId="3" borderId="1" xfId="0" applyNumberFormat="1" applyFill="1" applyBorder="1" applyAlignment="1" applyProtection="1">
      <alignment horizontal="center" vertical="center"/>
    </xf>
    <xf numFmtId="10" fontId="0" fillId="3" borderId="6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10" fontId="0" fillId="3" borderId="12" xfId="0" applyNumberFormat="1" applyFill="1" applyBorder="1" applyAlignment="1" applyProtection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2" xfId="0" applyFill="1" applyBorder="1" applyProtection="1"/>
    <xf numFmtId="0" fontId="0" fillId="0" borderId="1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34" xfId="0" applyFont="1" applyBorder="1" applyAlignment="1" applyProtection="1"/>
    <xf numFmtId="0" fontId="11" fillId="0" borderId="14" xfId="0" applyFont="1" applyBorder="1" applyAlignment="1" applyProtection="1"/>
    <xf numFmtId="3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4" fontId="10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64" fontId="6" fillId="0" borderId="21" xfId="0" applyNumberFormat="1" applyFont="1" applyBorder="1" applyAlignment="1" applyProtection="1">
      <alignment horizontal="center" vertical="center"/>
    </xf>
    <xf numFmtId="164" fontId="6" fillId="0" borderId="23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" fillId="0" borderId="21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18" xfId="0" applyNumberFormat="1" applyFont="1" applyBorder="1" applyAlignment="1" applyProtection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</xf>
    <xf numFmtId="0" fontId="7" fillId="2" borderId="5" xfId="1" applyFont="1" applyBorder="1" applyAlignment="1" applyProtection="1">
      <alignment horizontal="center"/>
    </xf>
    <xf numFmtId="0" fontId="7" fillId="2" borderId="6" xfId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wrapText="1"/>
    </xf>
    <xf numFmtId="0" fontId="12" fillId="0" borderId="36" xfId="0" applyFont="1" applyBorder="1" applyAlignment="1" applyProtection="1">
      <alignment horizontal="center" wrapText="1"/>
    </xf>
    <xf numFmtId="0" fontId="12" fillId="0" borderId="37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7" fillId="2" borderId="12" xfId="1" applyFont="1" applyBorder="1" applyAlignment="1" applyProtection="1">
      <alignment horizontal="center"/>
    </xf>
  </cellXfs>
  <cellStyles count="2">
    <cellStyle name="Gut" xfId="1" builtinId="26"/>
    <cellStyle name="Standard" xfId="0" builtinId="0"/>
  </cellStyles>
  <dxfs count="19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33130</xdr:colOff>
      <xdr:row>1</xdr:row>
      <xdr:rowOff>66261</xdr:rowOff>
    </xdr:from>
    <xdr:to>
      <xdr:col>2</xdr:col>
      <xdr:colOff>410817</xdr:colOff>
      <xdr:row>1</xdr:row>
      <xdr:rowOff>218661</xdr:rowOff>
    </xdr:to>
    <xdr:sp macro="" textlink="">
      <xdr:nvSpPr>
        <xdr:cNvPr id="15" name="Pfeil nach rechts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125070" y="332961"/>
          <a:ext cx="377687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33130</xdr:colOff>
      <xdr:row>2</xdr:row>
      <xdr:rowOff>59635</xdr:rowOff>
    </xdr:from>
    <xdr:to>
      <xdr:col>2</xdr:col>
      <xdr:colOff>410817</xdr:colOff>
      <xdr:row>2</xdr:row>
      <xdr:rowOff>212035</xdr:rowOff>
    </xdr:to>
    <xdr:sp macro="" textlink="">
      <xdr:nvSpPr>
        <xdr:cNvPr id="16" name="Pfeil nach rechts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4125070" y="593035"/>
          <a:ext cx="377687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965665</xdr:colOff>
      <xdr:row>4</xdr:row>
      <xdr:rowOff>60144</xdr:rowOff>
    </xdr:from>
    <xdr:to>
      <xdr:col>3</xdr:col>
      <xdr:colOff>852731</xdr:colOff>
      <xdr:row>4</xdr:row>
      <xdr:rowOff>149432</xdr:rowOff>
    </xdr:to>
    <xdr:sp macro="" textlink="">
      <xdr:nvSpPr>
        <xdr:cNvPr id="17" name="Pfeil nach rechts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rot="10342809" flipV="1">
          <a:off x="3708865" y="1126944"/>
          <a:ext cx="1670146" cy="892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37859</xdr:colOff>
      <xdr:row>4</xdr:row>
      <xdr:rowOff>43626</xdr:rowOff>
    </xdr:from>
    <xdr:to>
      <xdr:col>5</xdr:col>
      <xdr:colOff>157084</xdr:colOff>
      <xdr:row>4</xdr:row>
      <xdr:rowOff>135480</xdr:rowOff>
    </xdr:to>
    <xdr:sp macro="" textlink="">
      <xdr:nvSpPr>
        <xdr:cNvPr id="18" name="Pfeil nach rechts 17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 rot="695036" flipV="1">
          <a:off x="5775719" y="1110426"/>
          <a:ext cx="1071725" cy="918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672892</xdr:colOff>
      <xdr:row>4</xdr:row>
      <xdr:rowOff>91190</xdr:rowOff>
    </xdr:from>
    <xdr:to>
      <xdr:col>3</xdr:col>
      <xdr:colOff>1143909</xdr:colOff>
      <xdr:row>4</xdr:row>
      <xdr:rowOff>178669</xdr:rowOff>
    </xdr:to>
    <xdr:sp macro="" textlink="">
      <xdr:nvSpPr>
        <xdr:cNvPr id="19" name="Pfeil nach rechts 18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 rot="8524691">
          <a:off x="5199172" y="1157990"/>
          <a:ext cx="471017" cy="8747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146867</xdr:colOff>
      <xdr:row>7</xdr:row>
      <xdr:rowOff>18816</xdr:rowOff>
    </xdr:from>
    <xdr:to>
      <xdr:col>10</xdr:col>
      <xdr:colOff>466956</xdr:colOff>
      <xdr:row>8</xdr:row>
      <xdr:rowOff>10266</xdr:rowOff>
    </xdr:to>
    <xdr:sp macro="" textlink="">
      <xdr:nvSpPr>
        <xdr:cNvPr id="21" name="Pfeil nach rechts 20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 rot="8549145" flipV="1">
          <a:off x="8406947" y="1832376"/>
          <a:ext cx="2491789" cy="2276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40</xdr:row>
      <xdr:rowOff>45720</xdr:rowOff>
    </xdr:from>
    <xdr:to>
      <xdr:col>1</xdr:col>
      <xdr:colOff>0</xdr:colOff>
      <xdr:row>45</xdr:row>
      <xdr:rowOff>165246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51"/>
        <a:stretch/>
      </xdr:blipFill>
      <xdr:spPr>
        <a:xfrm>
          <a:off x="213360" y="3977640"/>
          <a:ext cx="2499360" cy="1047178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47</xdr:row>
      <xdr:rowOff>22861</xdr:rowOff>
    </xdr:from>
    <xdr:to>
      <xdr:col>0</xdr:col>
      <xdr:colOff>2644140</xdr:colOff>
      <xdr:row>52</xdr:row>
      <xdr:rowOff>165680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5433061"/>
          <a:ext cx="2468880" cy="105721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32</xdr:row>
      <xdr:rowOff>47045</xdr:rowOff>
    </xdr:from>
    <xdr:to>
      <xdr:col>0</xdr:col>
      <xdr:colOff>2590800</xdr:colOff>
      <xdr:row>38</xdr:row>
      <xdr:rowOff>33967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82"/>
        <a:stretch/>
      </xdr:blipFill>
      <xdr:spPr>
        <a:xfrm>
          <a:off x="30480" y="4771445"/>
          <a:ext cx="2560320" cy="1106731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55</xdr:row>
      <xdr:rowOff>7620</xdr:rowOff>
    </xdr:from>
    <xdr:to>
      <xdr:col>0</xdr:col>
      <xdr:colOff>2596840</xdr:colOff>
      <xdr:row>60</xdr:row>
      <xdr:rowOff>144780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63"/>
        <a:stretch/>
      </xdr:blipFill>
      <xdr:spPr>
        <a:xfrm>
          <a:off x="68580" y="6728460"/>
          <a:ext cx="252826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23</xdr:row>
      <xdr:rowOff>30480</xdr:rowOff>
    </xdr:from>
    <xdr:to>
      <xdr:col>0</xdr:col>
      <xdr:colOff>2491740</xdr:colOff>
      <xdr:row>26</xdr:row>
      <xdr:rowOff>166787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853440"/>
          <a:ext cx="2407920" cy="1061620"/>
        </a:xfrm>
        <a:prstGeom prst="rect">
          <a:avLst/>
        </a:prstGeom>
      </xdr:spPr>
    </xdr:pic>
    <xdr:clientData/>
  </xdr:twoCellAnchor>
  <xdr:oneCellAnchor>
    <xdr:from>
      <xdr:col>0</xdr:col>
      <xdr:colOff>201935</xdr:colOff>
      <xdr:row>62</xdr:row>
      <xdr:rowOff>155382</xdr:rowOff>
    </xdr:from>
    <xdr:ext cx="2376092" cy="1036320"/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5" y="10525208"/>
          <a:ext cx="2376092" cy="1036320"/>
        </a:xfrm>
        <a:prstGeom prst="rect">
          <a:avLst/>
        </a:prstGeom>
      </xdr:spPr>
    </xdr:pic>
    <xdr:clientData/>
  </xdr:oneCellAnchor>
  <xdr:oneCellAnchor>
    <xdr:from>
      <xdr:col>0</xdr:col>
      <xdr:colOff>213074</xdr:colOff>
      <xdr:row>70</xdr:row>
      <xdr:rowOff>38100</xdr:rowOff>
    </xdr:from>
    <xdr:ext cx="2314055" cy="1036320"/>
    <xdr:pic>
      <xdr:nvPicPr>
        <xdr:cNvPr id="8" name="Grafik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74" y="11544300"/>
          <a:ext cx="2314055" cy="1036320"/>
        </a:xfrm>
        <a:prstGeom prst="rect">
          <a:avLst/>
        </a:prstGeom>
      </xdr:spPr>
    </xdr:pic>
    <xdr:clientData/>
  </xdr:oneCellAnchor>
  <xdr:oneCellAnchor>
    <xdr:from>
      <xdr:col>0</xdr:col>
      <xdr:colOff>282736</xdr:colOff>
      <xdr:row>77</xdr:row>
      <xdr:rowOff>60960</xdr:rowOff>
    </xdr:from>
    <xdr:ext cx="2250931" cy="1036320"/>
    <xdr:pic>
      <xdr:nvPicPr>
        <xdr:cNvPr id="9" name="Grafik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36" y="12893040"/>
          <a:ext cx="2250931" cy="1036320"/>
        </a:xfrm>
        <a:prstGeom prst="rect">
          <a:avLst/>
        </a:prstGeom>
      </xdr:spPr>
    </xdr:pic>
    <xdr:clientData/>
  </xdr:oneCellAnchor>
  <xdr:oneCellAnchor>
    <xdr:from>
      <xdr:col>0</xdr:col>
      <xdr:colOff>282736</xdr:colOff>
      <xdr:row>92</xdr:row>
      <xdr:rowOff>93800</xdr:rowOff>
    </xdr:from>
    <xdr:ext cx="2250931" cy="970639"/>
    <xdr:pic>
      <xdr:nvPicPr>
        <xdr:cNvPr id="11" name="Grafik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36" y="13312843"/>
          <a:ext cx="2250931" cy="970639"/>
        </a:xfrm>
        <a:prstGeom prst="rect">
          <a:avLst/>
        </a:prstGeom>
      </xdr:spPr>
    </xdr:pic>
    <xdr:clientData/>
  </xdr:oneCellAnchor>
  <xdr:oneCellAnchor>
    <xdr:from>
      <xdr:col>0</xdr:col>
      <xdr:colOff>134585</xdr:colOff>
      <xdr:row>99</xdr:row>
      <xdr:rowOff>93800</xdr:rowOff>
    </xdr:from>
    <xdr:ext cx="2303244" cy="1085644"/>
    <xdr:pic>
      <xdr:nvPicPr>
        <xdr:cNvPr id="12" name="Grafik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5" y="14651313"/>
          <a:ext cx="2303244" cy="1085644"/>
        </a:xfrm>
        <a:prstGeom prst="rect">
          <a:avLst/>
        </a:prstGeom>
      </xdr:spPr>
    </xdr:pic>
    <xdr:clientData/>
  </xdr:oneCellAnchor>
  <xdr:oneCellAnchor>
    <xdr:from>
      <xdr:col>0</xdr:col>
      <xdr:colOff>105307</xdr:colOff>
      <xdr:row>107</xdr:row>
      <xdr:rowOff>54043</xdr:rowOff>
    </xdr:from>
    <xdr:ext cx="2377459" cy="1032634"/>
    <xdr:pic>
      <xdr:nvPicPr>
        <xdr:cNvPr id="13" name="Grafik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07" y="16109052"/>
          <a:ext cx="2377459" cy="1032634"/>
        </a:xfrm>
        <a:prstGeom prst="rect">
          <a:avLst/>
        </a:prstGeom>
      </xdr:spPr>
    </xdr:pic>
    <xdr:clientData/>
  </xdr:oneCellAnchor>
  <xdr:oneCellAnchor>
    <xdr:from>
      <xdr:col>0</xdr:col>
      <xdr:colOff>309096</xdr:colOff>
      <xdr:row>114</xdr:row>
      <xdr:rowOff>93800</xdr:rowOff>
    </xdr:from>
    <xdr:ext cx="2198211" cy="970639"/>
    <xdr:pic>
      <xdr:nvPicPr>
        <xdr:cNvPr id="14" name="Grafik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96" y="17487278"/>
          <a:ext cx="2198211" cy="970639"/>
        </a:xfrm>
        <a:prstGeom prst="rect">
          <a:avLst/>
        </a:prstGeom>
      </xdr:spPr>
    </xdr:pic>
    <xdr:clientData/>
  </xdr:oneCellAnchor>
  <xdr:twoCellAnchor editAs="oneCell">
    <xdr:from>
      <xdr:col>0</xdr:col>
      <xdr:colOff>99391</xdr:colOff>
      <xdr:row>85</xdr:row>
      <xdr:rowOff>86139</xdr:rowOff>
    </xdr:from>
    <xdr:to>
      <xdr:col>0</xdr:col>
      <xdr:colOff>2531165</xdr:colOff>
      <xdr:row>90</xdr:row>
      <xdr:rowOff>115975</xdr:rowOff>
    </xdr:to>
    <xdr:pic>
      <xdr:nvPicPr>
        <xdr:cNvPr id="10" name="Grafik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93" r="14371" b="13414"/>
        <a:stretch/>
      </xdr:blipFill>
      <xdr:spPr>
        <a:xfrm>
          <a:off x="99391" y="14663530"/>
          <a:ext cx="2431774" cy="992276"/>
        </a:xfrm>
        <a:prstGeom prst="rect">
          <a:avLst/>
        </a:prstGeom>
      </xdr:spPr>
    </xdr:pic>
    <xdr:clientData/>
  </xdr:twoCellAnchor>
  <xdr:twoCellAnchor>
    <xdr:from>
      <xdr:col>2</xdr:col>
      <xdr:colOff>33130</xdr:colOff>
      <xdr:row>1</xdr:row>
      <xdr:rowOff>66261</xdr:rowOff>
    </xdr:from>
    <xdr:to>
      <xdr:col>2</xdr:col>
      <xdr:colOff>410817</xdr:colOff>
      <xdr:row>1</xdr:row>
      <xdr:rowOff>218661</xdr:rowOff>
    </xdr:to>
    <xdr:sp macro="" textlink="">
      <xdr:nvSpPr>
        <xdr:cNvPr id="15" name="Pfeil nach rechts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 rot="10800000">
          <a:off x="4134678" y="66261"/>
          <a:ext cx="377687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33130</xdr:colOff>
      <xdr:row>2</xdr:row>
      <xdr:rowOff>59635</xdr:rowOff>
    </xdr:from>
    <xdr:to>
      <xdr:col>2</xdr:col>
      <xdr:colOff>410817</xdr:colOff>
      <xdr:row>2</xdr:row>
      <xdr:rowOff>212035</xdr:rowOff>
    </xdr:to>
    <xdr:sp macro="" textlink="">
      <xdr:nvSpPr>
        <xdr:cNvPr id="16" name="Pfeil nach rechts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 rot="10800000">
          <a:off x="4134678" y="324678"/>
          <a:ext cx="377687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965665</xdr:colOff>
      <xdr:row>4</xdr:row>
      <xdr:rowOff>60144</xdr:rowOff>
    </xdr:from>
    <xdr:to>
      <xdr:col>3</xdr:col>
      <xdr:colOff>852731</xdr:colOff>
      <xdr:row>4</xdr:row>
      <xdr:rowOff>149432</xdr:rowOff>
    </xdr:to>
    <xdr:sp macro="" textlink="">
      <xdr:nvSpPr>
        <xdr:cNvPr id="17" name="Pfeil nach rechts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 rot="10342809" flipV="1">
          <a:off x="3708865" y="855274"/>
          <a:ext cx="1669483" cy="892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37859</xdr:colOff>
      <xdr:row>4</xdr:row>
      <xdr:rowOff>43626</xdr:rowOff>
    </xdr:from>
    <xdr:to>
      <xdr:col>5</xdr:col>
      <xdr:colOff>157084</xdr:colOff>
      <xdr:row>4</xdr:row>
      <xdr:rowOff>135480</xdr:rowOff>
    </xdr:to>
    <xdr:sp macro="" textlink="">
      <xdr:nvSpPr>
        <xdr:cNvPr id="19" name="Pfeil nach rechts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 rot="695036" flipV="1">
          <a:off x="5776050" y="838756"/>
          <a:ext cx="1020373" cy="918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672892</xdr:colOff>
      <xdr:row>4</xdr:row>
      <xdr:rowOff>91190</xdr:rowOff>
    </xdr:from>
    <xdr:to>
      <xdr:col>3</xdr:col>
      <xdr:colOff>1143909</xdr:colOff>
      <xdr:row>4</xdr:row>
      <xdr:rowOff>178669</xdr:rowOff>
    </xdr:to>
    <xdr:sp macro="" textlink="">
      <xdr:nvSpPr>
        <xdr:cNvPr id="20" name="Pfeil nach rechts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 rot="8524691">
          <a:off x="5198509" y="886320"/>
          <a:ext cx="471017" cy="8747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121</xdr:row>
      <xdr:rowOff>41413</xdr:rowOff>
    </xdr:from>
    <xdr:to>
      <xdr:col>0</xdr:col>
      <xdr:colOff>2575891</xdr:colOff>
      <xdr:row>126</xdr:row>
      <xdr:rowOff>62387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2843435"/>
          <a:ext cx="2575891" cy="10066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146867</xdr:colOff>
      <xdr:row>7</xdr:row>
      <xdr:rowOff>18816</xdr:rowOff>
    </xdr:from>
    <xdr:to>
      <xdr:col>10</xdr:col>
      <xdr:colOff>466956</xdr:colOff>
      <xdr:row>8</xdr:row>
      <xdr:rowOff>10266</xdr:rowOff>
    </xdr:to>
    <xdr:sp macro="" textlink="">
      <xdr:nvSpPr>
        <xdr:cNvPr id="22" name="Pfeil nach rechts 21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 rot="8549145" flipV="1">
          <a:off x="8394396" y="1838651"/>
          <a:ext cx="2489548" cy="2245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p.center/main/?p=pa332443956" TargetMode="External"/><Relationship Id="rId1" Type="http://schemas.openxmlformats.org/officeDocument/2006/relationships/hyperlink" Target="https://crp.center/main/?p=pa33244395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p.center/main/?p=pa332443956" TargetMode="External"/><Relationship Id="rId1" Type="http://schemas.openxmlformats.org/officeDocument/2006/relationships/hyperlink" Target="https://crp.center/main/?p=pa332443956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9"/>
  <sheetViews>
    <sheetView tabSelected="1" zoomScale="85" zoomScaleNormal="85" workbookViewId="0">
      <pane ySplit="4" topLeftCell="A5" activePane="bottomLeft" state="frozen"/>
      <selection activeCell="B1" sqref="B1"/>
      <selection pane="bottomLeft" activeCell="B3" sqref="B3"/>
    </sheetView>
  </sheetViews>
  <sheetFormatPr baseColWidth="10" defaultColWidth="11.5546875" defaultRowHeight="14.4"/>
  <cols>
    <col min="1" max="1" width="40" style="7" customWidth="1"/>
    <col min="2" max="2" width="19.6640625" style="41" bestFit="1" customWidth="1"/>
    <col min="3" max="3" width="6.33203125" style="4" customWidth="1"/>
    <col min="4" max="4" width="17.6640625" style="3" customWidth="1"/>
    <col min="5" max="5" width="13.88671875" style="3" customWidth="1"/>
    <col min="6" max="6" width="10.5546875" style="4" customWidth="1"/>
    <col min="7" max="7" width="12.33203125" style="5" customWidth="1"/>
    <col min="8" max="8" width="11.21875" style="4" customWidth="1"/>
    <col min="9" max="9" width="10.109375" style="4" customWidth="1"/>
    <col min="10" max="10" width="10.33203125" style="4" customWidth="1"/>
    <col min="11" max="11" width="11.5546875" style="4" customWidth="1"/>
    <col min="12" max="12" width="13.6640625" style="3" customWidth="1"/>
    <col min="13" max="13" width="12.6640625" style="3" customWidth="1"/>
    <col min="14" max="14" width="14.44140625" style="6" hidden="1" customWidth="1"/>
    <col min="15" max="15" width="19.33203125" style="3" hidden="1" customWidth="1"/>
    <col min="16" max="16" width="13.6640625" style="3" customWidth="1"/>
    <col min="17" max="18" width="12.6640625" style="3" customWidth="1"/>
    <col min="19" max="19" width="11.5546875" style="4" customWidth="1"/>
    <col min="20" max="20" width="17.5546875" style="61" customWidth="1"/>
    <col min="21" max="23" width="12.109375" style="3" customWidth="1"/>
    <col min="24" max="24" width="13" style="62" customWidth="1"/>
    <col min="25" max="25" width="16.88671875" style="7" customWidth="1"/>
    <col min="26" max="26" width="15" style="3" customWidth="1"/>
    <col min="27" max="27" width="15.109375" style="7" customWidth="1"/>
    <col min="28" max="29" width="11.5546875" style="62" customWidth="1"/>
    <col min="30" max="30" width="13" style="62" customWidth="1"/>
    <col min="31" max="32" width="15.109375" style="62" customWidth="1"/>
    <col min="33" max="34" width="11.5546875" style="7" customWidth="1"/>
    <col min="35" max="35" width="13" style="62" customWidth="1"/>
    <col min="36" max="37" width="15.109375" style="62" customWidth="1"/>
    <col min="38" max="38" width="13.21875" style="7" customWidth="1"/>
    <col min="39" max="39" width="11.5546875" style="7" customWidth="1"/>
    <col min="40" max="40" width="18.77734375" style="62" customWidth="1"/>
    <col min="41" max="41" width="15.109375" style="62" customWidth="1"/>
    <col min="42" max="42" width="10.77734375" style="4" customWidth="1"/>
    <col min="43" max="43" width="13.77734375" style="7" customWidth="1"/>
    <col min="44" max="46" width="11.5546875" style="7" customWidth="1"/>
    <col min="47" max="16384" width="11.5546875" style="7"/>
  </cols>
  <sheetData>
    <row r="1" spans="1:42" ht="21">
      <c r="D1" s="95" t="s">
        <v>118</v>
      </c>
      <c r="E1" s="95"/>
      <c r="F1" s="95"/>
      <c r="G1" s="97" t="s">
        <v>117</v>
      </c>
      <c r="H1" s="7"/>
      <c r="I1" s="174" t="s">
        <v>119</v>
      </c>
      <c r="J1" s="95"/>
      <c r="K1" s="95"/>
    </row>
    <row r="2" spans="1:42" ht="21">
      <c r="A2" s="91" t="s">
        <v>16</v>
      </c>
      <c r="B2" s="90">
        <v>100</v>
      </c>
      <c r="C2" s="7"/>
      <c r="D2" s="93" t="s">
        <v>116</v>
      </c>
    </row>
    <row r="3" spans="1:42" ht="21">
      <c r="A3" s="92" t="s">
        <v>35</v>
      </c>
      <c r="B3" s="70">
        <v>30</v>
      </c>
      <c r="C3" s="94"/>
      <c r="D3" s="93" t="s">
        <v>115</v>
      </c>
      <c r="I3" s="96"/>
    </row>
    <row r="4" spans="1:42" s="72" customFormat="1" ht="21">
      <c r="C4" s="77"/>
      <c r="D4" s="93" t="s">
        <v>145</v>
      </c>
      <c r="I4" s="73"/>
      <c r="J4" s="73"/>
      <c r="K4" s="73"/>
      <c r="L4" s="74"/>
      <c r="M4" s="74"/>
      <c r="N4" s="75"/>
      <c r="O4" s="74"/>
      <c r="P4" s="74"/>
      <c r="Q4" s="74"/>
      <c r="R4" s="74"/>
      <c r="S4" s="73"/>
      <c r="T4" s="76"/>
      <c r="U4" s="74"/>
      <c r="V4" s="74"/>
      <c r="W4" s="74"/>
      <c r="X4" s="77"/>
      <c r="Z4" s="74"/>
      <c r="AB4" s="77"/>
      <c r="AC4" s="77"/>
      <c r="AD4" s="77"/>
      <c r="AE4" s="77"/>
      <c r="AF4" s="77"/>
      <c r="AI4" s="77"/>
      <c r="AJ4" s="77"/>
      <c r="AK4" s="77"/>
      <c r="AN4" s="77"/>
      <c r="AO4" s="77"/>
      <c r="AP4" s="73"/>
    </row>
    <row r="5" spans="1:42" s="72" customFormat="1" ht="21.6" thickBot="1">
      <c r="C5" s="77"/>
      <c r="D5" s="93"/>
      <c r="I5" s="73"/>
      <c r="J5" s="73"/>
      <c r="K5" s="73"/>
      <c r="L5" s="74"/>
      <c r="M5" s="74"/>
      <c r="N5" s="75"/>
      <c r="O5" s="74"/>
      <c r="P5" s="74"/>
      <c r="Q5" s="74"/>
      <c r="R5" s="74"/>
      <c r="S5" s="73"/>
      <c r="T5" s="76"/>
      <c r="U5" s="74"/>
      <c r="V5" s="74"/>
      <c r="W5" s="74"/>
      <c r="X5" s="77"/>
      <c r="Z5" s="74"/>
      <c r="AB5" s="77"/>
      <c r="AC5" s="77"/>
      <c r="AD5" s="77"/>
      <c r="AE5" s="77"/>
      <c r="AF5" s="77"/>
      <c r="AI5" s="77"/>
      <c r="AJ5" s="77"/>
      <c r="AK5" s="77"/>
      <c r="AN5" s="77"/>
      <c r="AO5" s="77"/>
      <c r="AP5" s="73"/>
    </row>
    <row r="6" spans="1:42" s="72" customFormat="1" ht="18.600000000000001" customHeight="1">
      <c r="A6" s="207" t="s">
        <v>138</v>
      </c>
      <c r="B6" s="71" t="s">
        <v>114</v>
      </c>
      <c r="C6" s="210" t="s">
        <v>111</v>
      </c>
      <c r="D6" s="211"/>
      <c r="E6" s="210" t="s">
        <v>112</v>
      </c>
      <c r="F6" s="212"/>
      <c r="I6" s="73"/>
      <c r="J6" s="73"/>
      <c r="K6" s="73"/>
      <c r="L6" s="74"/>
      <c r="M6" s="74"/>
      <c r="N6" s="75"/>
      <c r="O6" s="74"/>
      <c r="P6" s="74"/>
      <c r="Q6" s="74"/>
      <c r="R6" s="74"/>
      <c r="S6" s="73"/>
      <c r="T6" s="76"/>
      <c r="U6" s="74"/>
      <c r="V6" s="74"/>
      <c r="W6" s="74"/>
      <c r="X6" s="77"/>
      <c r="Z6" s="74"/>
      <c r="AB6" s="77"/>
      <c r="AC6" s="77"/>
      <c r="AD6" s="77"/>
      <c r="AE6" s="77"/>
      <c r="AF6" s="77"/>
      <c r="AI6" s="77"/>
      <c r="AJ6" s="77"/>
      <c r="AK6" s="77"/>
      <c r="AN6" s="77"/>
      <c r="AO6" s="77"/>
      <c r="AP6" s="73"/>
    </row>
    <row r="7" spans="1:42" s="72" customFormat="1" ht="18.600000000000001" customHeight="1">
      <c r="A7" s="208"/>
      <c r="B7" s="78" t="str">
        <f>AC132</f>
        <v>.SunFest</v>
      </c>
      <c r="C7" s="204" t="str">
        <f>AH132</f>
        <v>.Лакшми</v>
      </c>
      <c r="D7" s="213"/>
      <c r="E7" s="204" t="str">
        <f>AM132</f>
        <v>.Буревестник</v>
      </c>
      <c r="F7" s="205"/>
      <c r="I7" s="73"/>
      <c r="J7" s="73"/>
      <c r="K7" s="73"/>
      <c r="L7" s="74"/>
      <c r="M7" s="74"/>
      <c r="N7" s="75"/>
      <c r="O7" s="74"/>
      <c r="P7" s="74"/>
      <c r="Q7" s="74"/>
      <c r="R7" s="74"/>
      <c r="S7" s="73"/>
      <c r="T7" s="76"/>
      <c r="U7" s="74"/>
      <c r="V7" s="74"/>
      <c r="W7" s="74"/>
      <c r="X7" s="77"/>
      <c r="Z7" s="74"/>
      <c r="AB7" s="77"/>
      <c r="AC7" s="77"/>
      <c r="AD7" s="77"/>
      <c r="AE7" s="77"/>
      <c r="AF7" s="77"/>
      <c r="AI7" s="77"/>
      <c r="AJ7" s="77"/>
      <c r="AK7" s="77"/>
      <c r="AN7" s="77"/>
      <c r="AO7" s="77"/>
      <c r="AP7" s="73"/>
    </row>
    <row r="8" spans="1:42" s="72" customFormat="1" ht="18.600000000000001" customHeight="1" thickBot="1">
      <c r="A8" s="209"/>
      <c r="B8" s="78" t="str">
        <f>AD132</f>
        <v>.Moonbay</v>
      </c>
      <c r="C8" s="204" t="str">
        <f>AI132</f>
        <v>.DauriFinance</v>
      </c>
      <c r="D8" s="213"/>
      <c r="E8" s="204" t="str">
        <f>AN132</f>
        <v>.DauriFinance</v>
      </c>
      <c r="F8" s="205"/>
      <c r="I8" s="73"/>
      <c r="J8" s="73"/>
      <c r="K8" s="73"/>
      <c r="L8" s="74"/>
      <c r="M8" s="74"/>
      <c r="N8" s="75"/>
      <c r="O8" s="74"/>
      <c r="P8" s="74"/>
      <c r="Q8" s="74"/>
      <c r="R8" s="74"/>
      <c r="S8" s="73"/>
      <c r="T8" s="76"/>
      <c r="U8" s="74"/>
      <c r="V8" s="74"/>
      <c r="W8" s="74"/>
      <c r="X8" s="77"/>
      <c r="Z8" s="74"/>
      <c r="AB8" s="77"/>
      <c r="AC8" s="77"/>
      <c r="AD8" s="77"/>
      <c r="AE8" s="77"/>
      <c r="AF8" s="77"/>
      <c r="AI8" s="77"/>
      <c r="AJ8" s="77"/>
      <c r="AK8" s="77"/>
      <c r="AN8" s="77"/>
      <c r="AO8" s="77"/>
      <c r="AP8" s="73"/>
    </row>
    <row r="9" spans="1:42" s="72" customFormat="1" ht="16.95" customHeight="1">
      <c r="A9" s="79" t="s">
        <v>97</v>
      </c>
      <c r="B9" s="172">
        <f>Z132</f>
        <v>160</v>
      </c>
      <c r="C9" s="199">
        <f>Z133</f>
        <v>159.04</v>
      </c>
      <c r="D9" s="206"/>
      <c r="E9" s="199">
        <f>Z134</f>
        <v>153</v>
      </c>
      <c r="F9" s="200"/>
      <c r="I9" s="73"/>
      <c r="J9" s="73"/>
      <c r="K9" s="73"/>
      <c r="L9" s="74"/>
      <c r="M9" s="74"/>
      <c r="N9" s="75"/>
      <c r="O9" s="74"/>
      <c r="P9" s="74"/>
      <c r="Q9" s="74"/>
      <c r="R9" s="74"/>
      <c r="S9" s="73"/>
      <c r="T9" s="76"/>
      <c r="U9" s="74"/>
      <c r="V9" s="74"/>
      <c r="W9" s="74"/>
      <c r="X9" s="77"/>
      <c r="Z9" s="74"/>
      <c r="AB9" s="77"/>
      <c r="AC9" s="77"/>
      <c r="AD9" s="77"/>
      <c r="AE9" s="77"/>
      <c r="AF9" s="77"/>
      <c r="AI9" s="77"/>
      <c r="AJ9" s="77"/>
      <c r="AK9" s="77"/>
      <c r="AN9" s="77"/>
      <c r="AO9" s="77"/>
      <c r="AP9" s="73"/>
    </row>
    <row r="10" spans="1:42" s="72" customFormat="1" ht="15" customHeight="1">
      <c r="A10" s="80" t="s">
        <v>98</v>
      </c>
      <c r="B10" s="172">
        <f>AA132</f>
        <v>5.333333333333333</v>
      </c>
      <c r="C10" s="199">
        <f>AE132</f>
        <v>5.68</v>
      </c>
      <c r="D10" s="200"/>
      <c r="E10" s="199">
        <f>AJ132</f>
        <v>5.666666666666667</v>
      </c>
      <c r="F10" s="200"/>
      <c r="I10" s="73"/>
      <c r="J10" s="73"/>
      <c r="K10" s="73"/>
      <c r="L10" s="74"/>
      <c r="M10" s="74"/>
      <c r="N10" s="75"/>
      <c r="O10" s="74"/>
      <c r="P10" s="74"/>
      <c r="Q10" s="74"/>
      <c r="R10" s="74"/>
      <c r="S10" s="73"/>
      <c r="T10" s="76"/>
      <c r="U10" s="74"/>
      <c r="V10" s="74"/>
      <c r="W10" s="74"/>
      <c r="X10" s="77"/>
      <c r="Z10" s="74"/>
      <c r="AB10" s="77"/>
      <c r="AC10" s="77"/>
      <c r="AD10" s="77"/>
      <c r="AE10" s="77"/>
      <c r="AF10" s="77"/>
      <c r="AI10" s="77"/>
      <c r="AJ10" s="77"/>
      <c r="AK10" s="77"/>
      <c r="AN10" s="77"/>
      <c r="AO10" s="77"/>
      <c r="AP10" s="73"/>
    </row>
    <row r="11" spans="1:42" s="72" customFormat="1" ht="15" customHeight="1" thickBot="1">
      <c r="A11" s="81" t="s">
        <v>96</v>
      </c>
      <c r="B11" s="82">
        <f>Y132</f>
        <v>30</v>
      </c>
      <c r="C11" s="201">
        <f>AF132</f>
        <v>28</v>
      </c>
      <c r="D11" s="202"/>
      <c r="E11" s="201">
        <f>AK132</f>
        <v>27</v>
      </c>
      <c r="F11" s="203"/>
      <c r="I11" s="73"/>
      <c r="J11" s="73"/>
      <c r="K11" s="73"/>
      <c r="L11" s="74"/>
      <c r="M11" s="74"/>
      <c r="N11" s="75"/>
      <c r="O11" s="74"/>
      <c r="P11" s="74"/>
      <c r="Q11" s="74"/>
      <c r="R11" s="74"/>
      <c r="S11" s="73"/>
      <c r="T11" s="76"/>
      <c r="U11" s="74"/>
      <c r="V11" s="74"/>
      <c r="W11" s="74"/>
      <c r="X11" s="77"/>
      <c r="Z11" s="74"/>
      <c r="AB11" s="77"/>
      <c r="AC11" s="77"/>
      <c r="AD11" s="77"/>
      <c r="AE11" s="77"/>
      <c r="AF11" s="77"/>
      <c r="AI11" s="77"/>
      <c r="AJ11" s="77"/>
      <c r="AK11" s="77"/>
      <c r="AN11" s="77"/>
      <c r="AO11" s="77"/>
      <c r="AP11" s="73"/>
    </row>
    <row r="12" spans="1:42" s="72" customFormat="1" ht="15" customHeight="1" thickBot="1">
      <c r="A12" s="135"/>
      <c r="B12" s="87"/>
      <c r="C12" s="87"/>
      <c r="D12" s="87"/>
      <c r="E12" s="87"/>
      <c r="F12" s="87"/>
      <c r="I12" s="73"/>
      <c r="J12" s="73"/>
      <c r="K12" s="73"/>
      <c r="L12" s="74"/>
      <c r="M12" s="74"/>
      <c r="N12" s="75"/>
      <c r="O12" s="74"/>
      <c r="P12" s="74"/>
      <c r="Q12" s="74"/>
      <c r="R12" s="74"/>
      <c r="S12" s="73"/>
      <c r="T12" s="76"/>
      <c r="U12" s="74"/>
      <c r="V12" s="74"/>
      <c r="W12" s="74"/>
      <c r="X12" s="77"/>
      <c r="Z12" s="74"/>
      <c r="AB12" s="77"/>
      <c r="AC12" s="77"/>
      <c r="AD12" s="77"/>
      <c r="AE12" s="77"/>
      <c r="AF12" s="77"/>
      <c r="AI12" s="77"/>
      <c r="AJ12" s="77"/>
      <c r="AK12" s="77"/>
      <c r="AN12" s="77"/>
      <c r="AO12" s="77"/>
      <c r="AP12" s="73"/>
    </row>
    <row r="13" spans="1:42" s="72" customFormat="1" ht="18.600000000000001" customHeight="1">
      <c r="A13" s="207" t="s">
        <v>137</v>
      </c>
      <c r="B13" s="71" t="s">
        <v>114</v>
      </c>
      <c r="C13" s="210" t="s">
        <v>111</v>
      </c>
      <c r="D13" s="211"/>
      <c r="E13" s="210" t="s">
        <v>112</v>
      </c>
      <c r="F13" s="212"/>
      <c r="G13" s="210" t="s">
        <v>139</v>
      </c>
      <c r="H13" s="212"/>
      <c r="I13" s="210" t="s">
        <v>140</v>
      </c>
      <c r="J13" s="212"/>
      <c r="K13" s="74"/>
      <c r="L13" s="74"/>
      <c r="M13" s="73"/>
      <c r="N13" s="76"/>
      <c r="O13" s="74"/>
      <c r="P13" s="74"/>
      <c r="Q13" s="74"/>
      <c r="R13" s="77"/>
      <c r="T13" s="74"/>
      <c r="V13" s="77"/>
      <c r="W13" s="77"/>
      <c r="X13" s="77"/>
      <c r="Y13" s="77"/>
      <c r="Z13" s="77"/>
      <c r="AC13" s="77"/>
      <c r="AD13" s="77"/>
      <c r="AE13" s="77"/>
      <c r="AH13" s="77"/>
      <c r="AI13" s="77"/>
      <c r="AJ13" s="73"/>
    </row>
    <row r="14" spans="1:42" s="72" customFormat="1" ht="18.600000000000001" customHeight="1">
      <c r="A14" s="208"/>
      <c r="B14" s="78" t="str">
        <f>IF(B16="no plan","no plan",AP132)</f>
        <v>.13Party</v>
      </c>
      <c r="C14" s="204" t="str">
        <f>IF(C16="no plan","no plan",AS132)</f>
        <v>.Суши</v>
      </c>
      <c r="D14" s="213"/>
      <c r="E14" s="204" t="str">
        <f>IF(E16="no plan","no plan",AV132)</f>
        <v>.Dezato</v>
      </c>
      <c r="F14" s="205"/>
      <c r="G14" s="204" t="str">
        <f>IF(G16="no plan","no plan",AY132)</f>
        <v>.SummerWind</v>
      </c>
      <c r="H14" s="205"/>
      <c r="I14" s="204" t="str">
        <f>IF(I16="no plan","no plan",BB132)</f>
        <v>.Tosi</v>
      </c>
      <c r="J14" s="205"/>
      <c r="K14" s="74"/>
      <c r="L14" s="74"/>
      <c r="M14" s="73"/>
      <c r="N14" s="76"/>
      <c r="O14" s="74"/>
      <c r="P14" s="74"/>
      <c r="Q14" s="74"/>
      <c r="R14" s="77"/>
      <c r="T14" s="74"/>
      <c r="V14" s="77"/>
      <c r="W14" s="77"/>
      <c r="X14" s="77"/>
      <c r="Y14" s="77"/>
      <c r="Z14" s="77"/>
      <c r="AC14" s="77"/>
      <c r="AD14" s="77"/>
      <c r="AE14" s="77"/>
      <c r="AH14" s="77"/>
      <c r="AI14" s="77"/>
      <c r="AJ14" s="73"/>
    </row>
    <row r="15" spans="1:42" s="72" customFormat="1" ht="18.600000000000001" customHeight="1" thickBot="1">
      <c r="A15" s="209"/>
      <c r="B15" s="78" t="str">
        <f>IF(B16="no plan","no plan",AQ132)</f>
        <v>.Moonbay</v>
      </c>
      <c r="C15" s="204" t="str">
        <f>IF(C16="no plan","no plan",AT132)</f>
        <v>.MySushi</v>
      </c>
      <c r="D15" s="213"/>
      <c r="E15" s="204" t="str">
        <f>IF(E16="no plan","no plan",AW132)</f>
        <v>.MySushi</v>
      </c>
      <c r="F15" s="205"/>
      <c r="G15" s="204" t="str">
        <f>IF(G16="no plan","no plan",AZ132)</f>
        <v>.Invegus</v>
      </c>
      <c r="H15" s="205"/>
      <c r="I15" s="204" t="str">
        <f>IF(I16="no plan","no plan",BC132)</f>
        <v>.DauriNext</v>
      </c>
      <c r="J15" s="205"/>
      <c r="K15" s="74"/>
      <c r="L15" s="74"/>
      <c r="M15" s="73"/>
      <c r="N15" s="76"/>
      <c r="O15" s="74"/>
      <c r="P15" s="74"/>
      <c r="Q15" s="74"/>
      <c r="R15" s="77"/>
      <c r="T15" s="74"/>
      <c r="V15" s="77"/>
      <c r="W15" s="77"/>
      <c r="X15" s="77"/>
      <c r="Y15" s="77"/>
      <c r="Z15" s="77"/>
      <c r="AC15" s="77"/>
      <c r="AD15" s="77"/>
      <c r="AE15" s="77"/>
      <c r="AH15" s="77"/>
      <c r="AI15" s="77"/>
      <c r="AJ15" s="73"/>
    </row>
    <row r="16" spans="1:42" s="72" customFormat="1" ht="16.95" customHeight="1">
      <c r="A16" s="79" t="s">
        <v>98</v>
      </c>
      <c r="B16" s="172">
        <f>R132</f>
        <v>9.66</v>
      </c>
      <c r="C16" s="199">
        <f>R133</f>
        <v>7.6666666666666661</v>
      </c>
      <c r="D16" s="206"/>
      <c r="E16" s="199">
        <f>R134</f>
        <v>7.6000000000000005</v>
      </c>
      <c r="F16" s="200"/>
      <c r="G16" s="199">
        <f>R135</f>
        <v>7</v>
      </c>
      <c r="H16" s="200"/>
      <c r="I16" s="199">
        <f>R136</f>
        <v>6.1428571428571432</v>
      </c>
      <c r="J16" s="200"/>
      <c r="K16" s="74"/>
      <c r="L16" s="74"/>
      <c r="M16" s="73"/>
      <c r="N16" s="76"/>
      <c r="O16" s="74"/>
      <c r="P16" s="74"/>
      <c r="Q16" s="74"/>
      <c r="R16" s="77"/>
      <c r="T16" s="74"/>
      <c r="V16" s="77"/>
      <c r="W16" s="77"/>
      <c r="X16" s="77"/>
      <c r="Y16" s="77"/>
      <c r="Z16" s="77"/>
      <c r="AC16" s="77"/>
      <c r="AD16" s="77"/>
      <c r="AE16" s="77"/>
      <c r="AH16" s="77"/>
      <c r="AI16" s="77"/>
      <c r="AJ16" s="73"/>
    </row>
    <row r="17" spans="1:55" s="72" customFormat="1" ht="15" customHeight="1">
      <c r="A17" s="80" t="s">
        <v>136</v>
      </c>
      <c r="B17" s="172">
        <f>SUMIF(R25:R127,R132,P25:P127)</f>
        <v>125.58</v>
      </c>
      <c r="C17" s="199">
        <f>SUMIF(R25:R127,R133,P25:P127)</f>
        <v>114.99999999999999</v>
      </c>
      <c r="D17" s="200"/>
      <c r="E17" s="199">
        <f>SUMIF(R25:R127,R134,P25:P127)</f>
        <v>114.00000000000001</v>
      </c>
      <c r="F17" s="200"/>
      <c r="G17" s="199">
        <f>SUMIF(R25:R127,R135,P25:P127)</f>
        <v>140</v>
      </c>
      <c r="H17" s="200"/>
      <c r="I17" s="199">
        <f>SUMIF(R25:R127,R136,P25:P127)</f>
        <v>129</v>
      </c>
      <c r="J17" s="200"/>
      <c r="K17" s="74"/>
      <c r="L17" s="74"/>
      <c r="M17" s="73"/>
      <c r="N17" s="76"/>
      <c r="O17" s="74"/>
      <c r="P17" s="74"/>
      <c r="Q17" s="74"/>
      <c r="R17" s="77"/>
      <c r="T17" s="74"/>
      <c r="V17" s="77"/>
      <c r="W17" s="77"/>
      <c r="X17" s="77"/>
      <c r="Y17" s="77"/>
      <c r="Z17" s="77"/>
      <c r="AC17" s="77"/>
      <c r="AD17" s="77"/>
      <c r="AE17" s="77"/>
      <c r="AH17" s="77"/>
      <c r="AI17" s="77"/>
      <c r="AJ17" s="73"/>
    </row>
    <row r="18" spans="1:55" s="72" customFormat="1" ht="15" customHeight="1" thickBot="1">
      <c r="A18" s="81" t="s">
        <v>96</v>
      </c>
      <c r="B18" s="82">
        <f>SUMIF(R25:R127,R132,H25:H127)</f>
        <v>13</v>
      </c>
      <c r="C18" s="201">
        <f>SUMIF(R25:R127,R133,H25:H127)</f>
        <v>15</v>
      </c>
      <c r="D18" s="202"/>
      <c r="E18" s="201">
        <f>SUMIF(R25:R127,R134,H25:H127)</f>
        <v>15</v>
      </c>
      <c r="F18" s="203"/>
      <c r="G18" s="201">
        <f>SUMIF(R25:R127,R135,H25:H127)</f>
        <v>20</v>
      </c>
      <c r="H18" s="203"/>
      <c r="I18" s="201">
        <f>SUMIF(R25:R127,R136,H25:H127)</f>
        <v>21</v>
      </c>
      <c r="J18" s="203"/>
      <c r="K18" s="74"/>
      <c r="L18" s="74"/>
      <c r="M18" s="73"/>
      <c r="N18" s="76"/>
      <c r="O18" s="74"/>
      <c r="P18" s="74"/>
      <c r="Q18" s="74"/>
      <c r="R18" s="77"/>
      <c r="T18" s="74"/>
      <c r="V18" s="77"/>
      <c r="W18" s="77"/>
      <c r="X18" s="77"/>
      <c r="Y18" s="77"/>
      <c r="Z18" s="77"/>
      <c r="AC18" s="77"/>
      <c r="AD18" s="77"/>
      <c r="AE18" s="77"/>
      <c r="AH18" s="77"/>
      <c r="AI18" s="77"/>
      <c r="AJ18" s="73"/>
    </row>
    <row r="19" spans="1:55" s="72" customFormat="1" ht="15" customHeight="1" thickBot="1">
      <c r="A19" s="83"/>
      <c r="B19" s="84"/>
      <c r="C19" s="84"/>
      <c r="D19" s="74"/>
      <c r="E19" s="84"/>
      <c r="F19" s="74"/>
      <c r="I19" s="73"/>
      <c r="J19" s="73"/>
      <c r="K19" s="73"/>
      <c r="L19" s="74"/>
      <c r="M19" s="74"/>
      <c r="N19" s="75"/>
      <c r="O19" s="74"/>
      <c r="P19" s="74"/>
      <c r="Q19" s="74"/>
      <c r="R19" s="74"/>
      <c r="S19" s="73"/>
      <c r="T19" s="76"/>
      <c r="U19" s="74"/>
      <c r="V19" s="74"/>
      <c r="W19" s="74"/>
      <c r="X19" s="77"/>
      <c r="Z19" s="74"/>
      <c r="AB19" s="77"/>
      <c r="AC19" s="77"/>
      <c r="AD19" s="77"/>
      <c r="AE19" s="77"/>
      <c r="AF19" s="77"/>
      <c r="AI19" s="77"/>
      <c r="AJ19" s="77"/>
      <c r="AK19" s="77"/>
      <c r="AN19" s="77"/>
      <c r="AO19" s="77"/>
      <c r="AP19" s="73"/>
    </row>
    <row r="20" spans="1:55" s="72" customFormat="1" ht="15" customHeight="1" thickBot="1">
      <c r="A20" s="85" t="s">
        <v>99</v>
      </c>
      <c r="B20" s="86">
        <f>T132</f>
        <v>5</v>
      </c>
      <c r="C20" s="87"/>
      <c r="D20" s="74"/>
      <c r="E20" s="87"/>
      <c r="F20" s="74"/>
      <c r="G20" s="73"/>
      <c r="H20" s="73"/>
      <c r="I20" s="73"/>
      <c r="J20" s="73"/>
      <c r="K20" s="73"/>
      <c r="L20" s="74"/>
      <c r="M20" s="74"/>
      <c r="N20" s="75"/>
      <c r="O20" s="74"/>
      <c r="P20" s="74"/>
      <c r="Q20" s="74"/>
      <c r="R20" s="74"/>
      <c r="S20" s="73"/>
      <c r="T20" s="76"/>
      <c r="U20" s="74"/>
      <c r="V20" s="74"/>
      <c r="W20" s="74"/>
      <c r="X20" s="77"/>
      <c r="Z20" s="74"/>
      <c r="AB20" s="77"/>
      <c r="AC20" s="77"/>
      <c r="AD20" s="77"/>
      <c r="AE20" s="77"/>
      <c r="AF20" s="77"/>
      <c r="AI20" s="77"/>
      <c r="AJ20" s="77"/>
      <c r="AK20" s="77"/>
      <c r="AN20" s="77"/>
      <c r="AO20" s="77"/>
      <c r="AP20" s="73"/>
    </row>
    <row r="21" spans="1:55" ht="16.2" thickBot="1">
      <c r="A21" s="88" t="s">
        <v>96</v>
      </c>
      <c r="B21" s="89">
        <f>U132</f>
        <v>104.15</v>
      </c>
      <c r="C21" s="189" t="str">
        <f>W132</f>
        <v>.Alcatrazes</v>
      </c>
      <c r="D21" s="190"/>
      <c r="E21" s="189" t="str">
        <f>X132</f>
        <v>.Bet4Money</v>
      </c>
      <c r="F21" s="190"/>
    </row>
    <row r="22" spans="1:55" ht="18.600000000000001" thickBot="1">
      <c r="A22" s="1"/>
      <c r="B22" s="2"/>
      <c r="C22" s="2"/>
      <c r="D22" s="7"/>
      <c r="Y22" s="191">
        <f>A7</f>
        <v>0</v>
      </c>
      <c r="Z22" s="192"/>
      <c r="AA22" s="192"/>
      <c r="AB22" s="192"/>
      <c r="AC22" s="192"/>
      <c r="AD22" s="192"/>
      <c r="AE22" s="193"/>
      <c r="AF22" s="193"/>
      <c r="AG22" s="193"/>
      <c r="AH22" s="193"/>
      <c r="AI22" s="193"/>
      <c r="AJ22" s="193"/>
      <c r="AK22" s="193"/>
      <c r="AL22" s="193"/>
      <c r="AM22" s="193"/>
      <c r="AN22" s="194"/>
      <c r="AO22" s="156">
        <f>A14</f>
        <v>0</v>
      </c>
      <c r="AP22" s="157"/>
      <c r="AQ22" s="155"/>
      <c r="AR22" s="155"/>
      <c r="AS22" s="155"/>
      <c r="AT22" s="155"/>
    </row>
    <row r="23" spans="1:55" ht="16.2" hidden="1" thickBot="1">
      <c r="A23" s="1"/>
      <c r="B23" s="2"/>
      <c r="C23" s="2"/>
      <c r="T23" s="195" t="s">
        <v>94</v>
      </c>
      <c r="U23" s="196"/>
      <c r="V23" s="196"/>
      <c r="W23" s="196"/>
      <c r="X23" s="98"/>
      <c r="Y23" s="197" t="s">
        <v>129</v>
      </c>
      <c r="Z23" s="198"/>
      <c r="AA23" s="198"/>
      <c r="AB23" s="198"/>
      <c r="AC23" s="198"/>
      <c r="AD23" s="136"/>
      <c r="AE23" s="197" t="s">
        <v>110</v>
      </c>
      <c r="AF23" s="198"/>
      <c r="AG23" s="198"/>
      <c r="AH23" s="198"/>
      <c r="AI23" s="136"/>
      <c r="AJ23" s="197" t="s">
        <v>113</v>
      </c>
      <c r="AK23" s="198"/>
      <c r="AL23" s="198"/>
      <c r="AM23" s="198"/>
      <c r="AN23" s="98"/>
      <c r="AO23" s="183" t="s">
        <v>114</v>
      </c>
      <c r="AP23" s="184"/>
      <c r="AQ23" s="185"/>
      <c r="AR23" s="183" t="s">
        <v>111</v>
      </c>
      <c r="AS23" s="184"/>
      <c r="AT23" s="185"/>
      <c r="AU23" s="183" t="s">
        <v>112</v>
      </c>
      <c r="AV23" s="184"/>
      <c r="AW23" s="185"/>
      <c r="AX23" s="183" t="s">
        <v>139</v>
      </c>
      <c r="AY23" s="184"/>
      <c r="AZ23" s="185"/>
      <c r="BA23" s="183" t="s">
        <v>140</v>
      </c>
      <c r="BB23" s="184"/>
      <c r="BC23" s="185"/>
    </row>
    <row r="24" spans="1:55" s="17" customFormat="1" ht="43.2" hidden="1">
      <c r="A24" s="186"/>
      <c r="B24" s="8" t="s">
        <v>1</v>
      </c>
      <c r="C24" s="8" t="s">
        <v>102</v>
      </c>
      <c r="D24" s="9" t="s">
        <v>0</v>
      </c>
      <c r="E24" s="9" t="s">
        <v>2</v>
      </c>
      <c r="F24" s="170" t="s">
        <v>143</v>
      </c>
      <c r="G24" s="10" t="s">
        <v>3</v>
      </c>
      <c r="H24" s="8" t="s">
        <v>4</v>
      </c>
      <c r="I24" s="170" t="s">
        <v>144</v>
      </c>
      <c r="J24" s="8"/>
      <c r="K24" s="8" t="s">
        <v>6</v>
      </c>
      <c r="L24" s="9" t="s">
        <v>9</v>
      </c>
      <c r="M24" s="9" t="s">
        <v>10</v>
      </c>
      <c r="N24" s="11" t="s">
        <v>38</v>
      </c>
      <c r="O24" s="2" t="s">
        <v>36</v>
      </c>
      <c r="P24" s="9" t="s">
        <v>37</v>
      </c>
      <c r="Q24" s="148" t="s">
        <v>131</v>
      </c>
      <c r="R24" s="148" t="s">
        <v>130</v>
      </c>
      <c r="S24" s="12" t="s">
        <v>17</v>
      </c>
      <c r="T24" s="13" t="s">
        <v>94</v>
      </c>
      <c r="U24" s="9" t="s">
        <v>95</v>
      </c>
      <c r="V24" s="8" t="s">
        <v>104</v>
      </c>
      <c r="W24" s="12" t="s">
        <v>105</v>
      </c>
      <c r="X24" s="16" t="s">
        <v>122</v>
      </c>
      <c r="Y24" s="173" t="s">
        <v>106</v>
      </c>
      <c r="Z24" s="14" t="s">
        <v>95</v>
      </c>
      <c r="AA24" s="15" t="s">
        <v>107</v>
      </c>
      <c r="AB24" s="15" t="s">
        <v>104</v>
      </c>
      <c r="AC24" s="15" t="s">
        <v>121</v>
      </c>
      <c r="AD24" s="137" t="s">
        <v>122</v>
      </c>
      <c r="AE24" s="173" t="s">
        <v>107</v>
      </c>
      <c r="AF24" s="15" t="s">
        <v>106</v>
      </c>
      <c r="AG24" s="15" t="s">
        <v>104</v>
      </c>
      <c r="AH24" s="15" t="s">
        <v>105</v>
      </c>
      <c r="AI24" s="137" t="s">
        <v>122</v>
      </c>
      <c r="AJ24" s="173" t="s">
        <v>107</v>
      </c>
      <c r="AK24" s="15" t="s">
        <v>106</v>
      </c>
      <c r="AL24" s="15" t="s">
        <v>104</v>
      </c>
      <c r="AM24" s="15" t="s">
        <v>105</v>
      </c>
      <c r="AN24" s="137" t="s">
        <v>122</v>
      </c>
      <c r="AO24" s="169" t="s">
        <v>132</v>
      </c>
      <c r="AP24" s="170" t="s">
        <v>105</v>
      </c>
      <c r="AQ24" s="171" t="s">
        <v>133</v>
      </c>
      <c r="AR24" s="169" t="s">
        <v>132</v>
      </c>
      <c r="AS24" s="170" t="s">
        <v>105</v>
      </c>
      <c r="AT24" s="171" t="s">
        <v>133</v>
      </c>
      <c r="AU24" s="169" t="s">
        <v>132</v>
      </c>
      <c r="AV24" s="170" t="s">
        <v>105</v>
      </c>
      <c r="AW24" s="171" t="s">
        <v>133</v>
      </c>
      <c r="AX24" s="169" t="s">
        <v>132</v>
      </c>
      <c r="AY24" s="170" t="s">
        <v>105</v>
      </c>
      <c r="AZ24" s="171" t="s">
        <v>133</v>
      </c>
      <c r="BA24" s="169" t="s">
        <v>132</v>
      </c>
      <c r="BB24" s="170" t="s">
        <v>105</v>
      </c>
      <c r="BC24" s="171" t="s">
        <v>133</v>
      </c>
    </row>
    <row r="25" spans="1:55" ht="14.4" hidden="1" customHeight="1" thickBot="1">
      <c r="A25" s="187"/>
      <c r="B25" s="18" t="s">
        <v>50</v>
      </c>
      <c r="C25" s="19">
        <v>1</v>
      </c>
      <c r="D25" s="20">
        <v>10</v>
      </c>
      <c r="E25" s="20">
        <v>10</v>
      </c>
      <c r="F25" s="19">
        <v>30</v>
      </c>
      <c r="G25" s="21">
        <v>0.05</v>
      </c>
      <c r="H25" s="19">
        <v>372</v>
      </c>
      <c r="I25" s="22">
        <v>1</v>
      </c>
      <c r="J25" s="19"/>
      <c r="K25" s="19" t="s">
        <v>8</v>
      </c>
      <c r="L25" s="20" t="str">
        <f>IF(AND($B$2&gt;=D25,$B$2&lt;=E25),H25/F25*G25*$B$2+IF(I25=1,$B$2),"-")</f>
        <v>-</v>
      </c>
      <c r="M25" s="20" t="str">
        <f>IF($L25="-","-",$L25/$H25)</f>
        <v>-</v>
      </c>
      <c r="N25" s="23">
        <f>INT($B$3/H25)</f>
        <v>0</v>
      </c>
      <c r="O25" s="3" t="str">
        <f>IF(AND(M25&lt;&gt;"-",H25&lt;=$B$3),INT($B$3/H25)*L25,"wrong time or amount")</f>
        <v>wrong time or amount</v>
      </c>
      <c r="P25" s="20" t="str">
        <f>IF(OR(S25="no",S25="inactive"),"-",L25)</f>
        <v>-</v>
      </c>
      <c r="Q25" s="20" t="str">
        <f>IF($P25="-","-",$P25/$H25)</f>
        <v>-</v>
      </c>
      <c r="R25" s="20" t="str">
        <f>IF(OR($P25="-",$I25=1),"-",$P25/$H25)</f>
        <v>-</v>
      </c>
      <c r="S25" s="24" t="str">
        <f>IF(C25=1,IF(O25="wrong time or amount","no","yes"),"inactive")</f>
        <v>no</v>
      </c>
      <c r="T25" s="25" t="str">
        <f>IF(S25="yes",H25,"-")</f>
        <v>-</v>
      </c>
      <c r="U25" s="20" t="str">
        <f>IF(T25=$T$132,P25,"-")</f>
        <v>-</v>
      </c>
      <c r="V25" s="20" t="str">
        <f>IF(U25=$U$132,B25,"")</f>
        <v/>
      </c>
      <c r="W25" s="26" t="str">
        <f t="shared" ref="W25:W89" si="0">IF(V25&lt;&gt;"",CONCATENATE(".",V25),"-")</f>
        <v>-</v>
      </c>
      <c r="X25" s="28" t="str">
        <f>IF(V25=$B25,CONCATENATE(".",$B$24),"")</f>
        <v/>
      </c>
      <c r="Y25" s="25" t="str">
        <f>IF(Z25=$Z$132,H25,"-")</f>
        <v>-</v>
      </c>
      <c r="Z25" s="20" t="str">
        <f>IF(S25="yes",P25,"-")</f>
        <v>-</v>
      </c>
      <c r="AA25" s="20" t="str">
        <f>IF(Z25=$Z$132,Q25,"-")</f>
        <v>-</v>
      </c>
      <c r="AB25" s="27" t="str">
        <f>IF(Z25=$Z$132,B25,"")</f>
        <v/>
      </c>
      <c r="AC25" s="27" t="str">
        <f t="shared" ref="AC25:AC51" si="1">IF(AB25&lt;&gt;"",CONCATENATE(".",AB25),"-")</f>
        <v>-</v>
      </c>
      <c r="AD25" s="138" t="str">
        <f>IF(AB25=B25,CONCATENATE(".",$B$24),"")</f>
        <v/>
      </c>
      <c r="AE25" s="144" t="str">
        <f>IF($Z25=$Z$133,$Q25,"-")</f>
        <v>-</v>
      </c>
      <c r="AF25" s="143" t="str">
        <f>IF($Z25=$Z$133,$H25,"-")</f>
        <v>-</v>
      </c>
      <c r="AG25" s="27" t="str">
        <f>IF(Z25=$Z$133,B25,"")</f>
        <v/>
      </c>
      <c r="AH25" s="27" t="str">
        <f t="shared" ref="AH25" si="2">IF(AG25&lt;&gt;"",CONCATENATE(".",AG25),"-")</f>
        <v>-</v>
      </c>
      <c r="AI25" s="138" t="str">
        <f>IF(AG25=$B25,CONCATENATE(".",$B$24),"")</f>
        <v/>
      </c>
      <c r="AJ25" s="144" t="str">
        <f>IF(Z25=$Z$134,$Q25,"-")</f>
        <v>-</v>
      </c>
      <c r="AK25" s="143" t="str">
        <f>IF($Z25=$Z$134,$H25,"-")</f>
        <v>-</v>
      </c>
      <c r="AL25" s="27" t="str">
        <f>IF(Z25=$Z$134,B25,"")</f>
        <v/>
      </c>
      <c r="AM25" s="27" t="str">
        <f t="shared" ref="AM25:AM88" si="3">IF(AL25&lt;&gt;"",CONCATENATE(".",AL25),"-")</f>
        <v>-</v>
      </c>
      <c r="AN25" s="138" t="str">
        <f>IF(AL25=$B25,CONCATENATE(".",$B$24),"")</f>
        <v/>
      </c>
      <c r="AO25" s="164" t="str">
        <f>IF(R25=$R$132,$B25,"-")</f>
        <v>-</v>
      </c>
      <c r="AP25" s="19" t="str">
        <f>IF(AO25=B25,CONCATENATE(".",$B25),"-")</f>
        <v>-</v>
      </c>
      <c r="AQ25" s="28" t="str">
        <f>IF(AO25=$B25,CONCATENATE(".",$B$24),"")</f>
        <v/>
      </c>
      <c r="AR25" s="164" t="str">
        <f>IF(R25=$R$133,$B25,"-")</f>
        <v>-</v>
      </c>
      <c r="AS25" s="19" t="str">
        <f>IF(AR25=$B25,CONCATENATE(".",$B25),"-")</f>
        <v>-</v>
      </c>
      <c r="AT25" s="28" t="str">
        <f t="shared" ref="AT25:AT29" si="4">IF(AR25=$B25,CONCATENATE(".",$B$24),"")</f>
        <v/>
      </c>
      <c r="AU25" s="164" t="str">
        <f>IF($R25=$R$134,$B25,"-")</f>
        <v>-</v>
      </c>
      <c r="AV25" s="19" t="str">
        <f>IF(AU25=$B25,CONCATENATE(".",$B25),"-")</f>
        <v>-</v>
      </c>
      <c r="AW25" s="28" t="str">
        <f t="shared" ref="AW25:AW29" si="5">IF(AU25=$B25,CONCATENATE(".",$B$24),"")</f>
        <v/>
      </c>
      <c r="AX25" s="164" t="str">
        <f>IF($R25=$R$135,$B25,"-")</f>
        <v>-</v>
      </c>
      <c r="AY25" s="19" t="str">
        <f t="shared" ref="AY25:AY29" si="6">IF(AX25=$B25,CONCATENATE(".",$B25),"-")</f>
        <v>-</v>
      </c>
      <c r="AZ25" s="28" t="str">
        <f t="shared" ref="AZ25:AZ29" si="7">IF(AX25=$B25,CONCATENATE(".",$B$24),"")</f>
        <v/>
      </c>
      <c r="BA25" s="164" t="str">
        <f>IF($R25=$R$136,$B25,"-")</f>
        <v>-</v>
      </c>
      <c r="BB25" s="19" t="str">
        <f t="shared" ref="BB25:BB29" si="8">IF(BA25=$B25,CONCATENATE(".",$B25),"-")</f>
        <v>-</v>
      </c>
      <c r="BC25" s="28" t="str">
        <f t="shared" ref="BC25:BC29" si="9">IF(BA25=$B25,CONCATENATE(".",$B$24),"")</f>
        <v/>
      </c>
    </row>
    <row r="26" spans="1:55" ht="15" hidden="1" thickBot="1">
      <c r="A26" s="187"/>
      <c r="B26" s="18" t="s">
        <v>51</v>
      </c>
      <c r="C26" s="19">
        <v>1</v>
      </c>
      <c r="D26" s="20">
        <v>50</v>
      </c>
      <c r="E26" s="20">
        <v>50</v>
      </c>
      <c r="F26" s="19">
        <v>30</v>
      </c>
      <c r="G26" s="21">
        <v>7.0000000000000007E-2</v>
      </c>
      <c r="H26" s="19">
        <v>372</v>
      </c>
      <c r="I26" s="22">
        <v>1</v>
      </c>
      <c r="J26" s="19"/>
      <c r="K26" s="19" t="s">
        <v>8</v>
      </c>
      <c r="L26" s="20" t="str">
        <f>IF(AND($B$2&gt;=D26,$B$2&lt;=E26),H26/F26*G26*$B$2+IF(I26=1,$B$2),"-")</f>
        <v>-</v>
      </c>
      <c r="M26" s="20" t="str">
        <f>IF($L26="-","-",$L26/$H26)</f>
        <v>-</v>
      </c>
      <c r="N26" s="23">
        <f>INT($B$3/H26)</f>
        <v>0</v>
      </c>
      <c r="O26" s="3" t="str">
        <f>IF(AND(M26&lt;&gt;"-",H26&lt;=$B$3),INT($B$3/H26)*L26,"wrong time or amount")</f>
        <v>wrong time or amount</v>
      </c>
      <c r="P26" s="20" t="str">
        <f>IF(OR(S26="no",S26="inactive"),"-",L26)</f>
        <v>-</v>
      </c>
      <c r="Q26" s="20" t="str">
        <f>IF($P26="-","-",$P26/$H26)</f>
        <v>-</v>
      </c>
      <c r="R26" s="20" t="str">
        <f>IF(OR($P26="-",$I26=1),"-",$P26/$H26)</f>
        <v>-</v>
      </c>
      <c r="S26" s="24" t="str">
        <f>IF(C26=1,IF(O26="wrong time or amount","no","yes"),"inactive")</f>
        <v>no</v>
      </c>
      <c r="T26" s="25" t="str">
        <f>IF(S26="yes",H26,"-")</f>
        <v>-</v>
      </c>
      <c r="U26" s="20" t="str">
        <f>IF(T26=$T$132,P26,"-")</f>
        <v>-</v>
      </c>
      <c r="V26" s="20" t="str">
        <f>IF(U26=$U$132,B26,"")</f>
        <v/>
      </c>
      <c r="W26" s="26" t="str">
        <f t="shared" si="0"/>
        <v>-</v>
      </c>
      <c r="X26" s="28" t="str">
        <f t="shared" ref="X26:X29" si="10">IF(V26=$B26,CONCATENATE(".",$B$24),"")</f>
        <v/>
      </c>
      <c r="Y26" s="25" t="str">
        <f>IF(Z26=$Z$132,H26,"-")</f>
        <v>-</v>
      </c>
      <c r="Z26" s="20" t="str">
        <f t="shared" ref="Z26:Z90" si="11">IF(S26="yes",P26,"-")</f>
        <v>-</v>
      </c>
      <c r="AA26" s="20" t="str">
        <f>IF(Z26=$Z$132,Q26,"-")</f>
        <v>-</v>
      </c>
      <c r="AB26" s="27" t="str">
        <f>IF(Z26=$Z$132,B26,"")</f>
        <v/>
      </c>
      <c r="AC26" s="27" t="str">
        <f t="shared" si="1"/>
        <v>-</v>
      </c>
      <c r="AD26" s="138" t="str">
        <f>IF(AB26=B26,CONCATENATE(".",$B$24),"")</f>
        <v/>
      </c>
      <c r="AE26" s="144" t="str">
        <f>IF($Z26=$Z$133,$Q26,"-")</f>
        <v>-</v>
      </c>
      <c r="AF26" s="143" t="str">
        <f>IF($Z26=$Z$133,$H26,"-")</f>
        <v>-</v>
      </c>
      <c r="AG26" s="27" t="str">
        <f>IF(Z26=$Z$133,B26,"")</f>
        <v/>
      </c>
      <c r="AH26" s="27" t="str">
        <f>IF(AG26&lt;&gt;"",CONCATENATE(".",AG26),"-")</f>
        <v>-</v>
      </c>
      <c r="AI26" s="138" t="str">
        <f t="shared" ref="AI26:AI29" si="12">IF(AG26=$B26,CONCATENATE(".",$B$24),"")</f>
        <v/>
      </c>
      <c r="AJ26" s="144" t="str">
        <f>IF(Z26=$Z$134,$Q26,"-")</f>
        <v>-</v>
      </c>
      <c r="AK26" s="143" t="str">
        <f>IF($Z26=$Z$134,$H26,"-")</f>
        <v>-</v>
      </c>
      <c r="AL26" s="27" t="str">
        <f>IF(Z26=$Z$134,B26,"")</f>
        <v/>
      </c>
      <c r="AM26" s="27" t="str">
        <f t="shared" si="3"/>
        <v>-</v>
      </c>
      <c r="AN26" s="138" t="str">
        <f t="shared" ref="AN26:AN29" si="13">IF(AL26=$B26,CONCATENATE(".",$B$24),"")</f>
        <v/>
      </c>
      <c r="AO26" s="164" t="str">
        <f>IF(R26=$R$132,$B26,"-")</f>
        <v>-</v>
      </c>
      <c r="AP26" s="19" t="str">
        <f>IF(AO26=B26,CONCATENATE(".",$B26),"-")</f>
        <v>-</v>
      </c>
      <c r="AQ26" s="28" t="str">
        <f t="shared" ref="AQ26:AQ29" si="14">IF(AO26=$B26,CONCATENATE(".",$B$24),"")</f>
        <v/>
      </c>
      <c r="AR26" s="164" t="str">
        <f>IF(R26=$R$133,$B26,"-")</f>
        <v>-</v>
      </c>
      <c r="AS26" s="19" t="str">
        <f t="shared" ref="AS26:AS89" si="15">IF(AR26=$B26,CONCATENATE(".",$B26),"-")</f>
        <v>-</v>
      </c>
      <c r="AT26" s="28" t="str">
        <f t="shared" si="4"/>
        <v/>
      </c>
      <c r="AU26" s="164" t="str">
        <f>IF($R26=$R$134,$B26,"-")</f>
        <v>-</v>
      </c>
      <c r="AV26" s="19" t="str">
        <f t="shared" ref="AV26:AV89" si="16">IF(AU26=$B26,CONCATENATE(".",$B26),"-")</f>
        <v>-</v>
      </c>
      <c r="AW26" s="28" t="str">
        <f t="shared" si="5"/>
        <v/>
      </c>
      <c r="AX26" s="164" t="str">
        <f t="shared" ref="AX26:AX89" si="17">IF($R26=$R$135,$B26,"-")</f>
        <v>-</v>
      </c>
      <c r="AY26" s="19" t="str">
        <f t="shared" si="6"/>
        <v>-</v>
      </c>
      <c r="AZ26" s="28" t="str">
        <f t="shared" si="7"/>
        <v/>
      </c>
      <c r="BA26" s="164" t="str">
        <f t="shared" ref="BA26:BA89" si="18">IF($R26=$R$136,$B26,"-")</f>
        <v>-</v>
      </c>
      <c r="BB26" s="19" t="str">
        <f t="shared" si="8"/>
        <v>-</v>
      </c>
      <c r="BC26" s="28" t="str">
        <f t="shared" si="9"/>
        <v/>
      </c>
    </row>
    <row r="27" spans="1:55" ht="15" hidden="1" thickBot="1">
      <c r="A27" s="187"/>
      <c r="B27" s="18" t="s">
        <v>52</v>
      </c>
      <c r="C27" s="19">
        <v>1</v>
      </c>
      <c r="D27" s="20">
        <v>100</v>
      </c>
      <c r="E27" s="20">
        <v>100</v>
      </c>
      <c r="F27" s="19">
        <v>30</v>
      </c>
      <c r="G27" s="21">
        <v>0.1</v>
      </c>
      <c r="H27" s="19">
        <v>372</v>
      </c>
      <c r="I27" s="22">
        <v>1</v>
      </c>
      <c r="J27" s="19"/>
      <c r="K27" s="19" t="s">
        <v>8</v>
      </c>
      <c r="L27" s="20">
        <f>IF(AND($B$2&gt;=D27,$B$2&lt;=E27),H27/F27*G27*$B$2+IF(I27=1,$B$2),"-")</f>
        <v>224.00000000000003</v>
      </c>
      <c r="M27" s="20">
        <f>IF($L27="-","-",$L27/$H27)</f>
        <v>0.60215053763440873</v>
      </c>
      <c r="N27" s="23">
        <f>INT($B$3/H27)</f>
        <v>0</v>
      </c>
      <c r="O27" s="3" t="str">
        <f>IF(AND(M27&lt;&gt;"-",H27&lt;=$B$3),INT($B$3/H27)*L27,"wrong time or amount")</f>
        <v>wrong time or amount</v>
      </c>
      <c r="P27" s="20" t="str">
        <f>IF(OR(S27="no",S27="inactive"),"-",L27)</f>
        <v>-</v>
      </c>
      <c r="Q27" s="20" t="str">
        <f>IF($P27="-","-",$P27/$H27)</f>
        <v>-</v>
      </c>
      <c r="R27" s="20" t="str">
        <f>IF(OR($P27="-",$I27=1),"-",$P27/$H27)</f>
        <v>-</v>
      </c>
      <c r="S27" s="24" t="str">
        <f>IF(C27=1,IF(O27="wrong time or amount","no","yes"),"inactive")</f>
        <v>no</v>
      </c>
      <c r="T27" s="25" t="str">
        <f>IF(S27="yes",H27,"-")</f>
        <v>-</v>
      </c>
      <c r="U27" s="20" t="str">
        <f>IF(T27=$T$132,P27,"-")</f>
        <v>-</v>
      </c>
      <c r="V27" s="20" t="str">
        <f>IF(U27=$U$132,B27,"")</f>
        <v/>
      </c>
      <c r="W27" s="26" t="str">
        <f t="shared" si="0"/>
        <v>-</v>
      </c>
      <c r="X27" s="28" t="str">
        <f t="shared" si="10"/>
        <v/>
      </c>
      <c r="Y27" s="25" t="str">
        <f>IF(Z27=$Z$132,H27,"-")</f>
        <v>-</v>
      </c>
      <c r="Z27" s="20" t="str">
        <f t="shared" si="11"/>
        <v>-</v>
      </c>
      <c r="AA27" s="20" t="str">
        <f>IF(Z27=$Z$132,Q27,"-")</f>
        <v>-</v>
      </c>
      <c r="AB27" s="27" t="str">
        <f>IF(Z27=$Z$132,B27,"")</f>
        <v/>
      </c>
      <c r="AC27" s="27" t="str">
        <f t="shared" si="1"/>
        <v>-</v>
      </c>
      <c r="AD27" s="138" t="str">
        <f>IF(AB27=B27,CONCATENATE(".",$B$24),"")</f>
        <v/>
      </c>
      <c r="AE27" s="144" t="str">
        <f>IF($Z27=$Z$133,$Q27,"-")</f>
        <v>-</v>
      </c>
      <c r="AF27" s="143" t="str">
        <f>IF($Z27=$Z$133,$H27,"-")</f>
        <v>-</v>
      </c>
      <c r="AG27" s="27" t="str">
        <f>IF(Z27=$Z$133,B27,"")</f>
        <v/>
      </c>
      <c r="AH27" s="27" t="str">
        <f>IF(AG27&lt;&gt;"",CONCATENATE(".",AG27),"-")</f>
        <v>-</v>
      </c>
      <c r="AI27" s="138" t="str">
        <f t="shared" si="12"/>
        <v/>
      </c>
      <c r="AJ27" s="144" t="str">
        <f>IF(Z27=$Z$134,$Q27,"-")</f>
        <v>-</v>
      </c>
      <c r="AK27" s="143" t="str">
        <f>IF($Z27=$Z$134,$H27,"-")</f>
        <v>-</v>
      </c>
      <c r="AL27" s="27" t="str">
        <f>IF(Z27=$Z$134,B27,"")</f>
        <v/>
      </c>
      <c r="AM27" s="27" t="str">
        <f t="shared" si="3"/>
        <v>-</v>
      </c>
      <c r="AN27" s="138" t="str">
        <f t="shared" si="13"/>
        <v/>
      </c>
      <c r="AO27" s="164" t="str">
        <f>IF(R27=$R$132,$B27,"-")</f>
        <v>-</v>
      </c>
      <c r="AP27" s="19" t="str">
        <f>IF(AO27=B27,CONCATENATE(".",$B27),"-")</f>
        <v>-</v>
      </c>
      <c r="AQ27" s="28" t="str">
        <f t="shared" si="14"/>
        <v/>
      </c>
      <c r="AR27" s="164" t="str">
        <f>IF(R27=$R$133,$B27,"-")</f>
        <v>-</v>
      </c>
      <c r="AS27" s="19" t="str">
        <f t="shared" si="15"/>
        <v>-</v>
      </c>
      <c r="AT27" s="28" t="str">
        <f t="shared" si="4"/>
        <v/>
      </c>
      <c r="AU27" s="164" t="str">
        <f>IF($R27=$R$134,$B27,"-")</f>
        <v>-</v>
      </c>
      <c r="AV27" s="19" t="str">
        <f t="shared" si="16"/>
        <v>-</v>
      </c>
      <c r="AW27" s="28" t="str">
        <f t="shared" si="5"/>
        <v/>
      </c>
      <c r="AX27" s="164" t="str">
        <f t="shared" si="17"/>
        <v>-</v>
      </c>
      <c r="AY27" s="19" t="str">
        <f t="shared" si="6"/>
        <v>-</v>
      </c>
      <c r="AZ27" s="28" t="str">
        <f t="shared" si="7"/>
        <v/>
      </c>
      <c r="BA27" s="164" t="str">
        <f t="shared" si="18"/>
        <v>-</v>
      </c>
      <c r="BB27" s="19" t="str">
        <f t="shared" si="8"/>
        <v>-</v>
      </c>
      <c r="BC27" s="28" t="str">
        <f t="shared" si="9"/>
        <v/>
      </c>
    </row>
    <row r="28" spans="1:55" ht="15" hidden="1" thickBot="1">
      <c r="A28" s="187"/>
      <c r="B28" s="18" t="s">
        <v>53</v>
      </c>
      <c r="C28" s="19">
        <v>1</v>
      </c>
      <c r="D28" s="20">
        <v>2000</v>
      </c>
      <c r="E28" s="20">
        <v>2000</v>
      </c>
      <c r="F28" s="19">
        <v>30</v>
      </c>
      <c r="G28" s="21">
        <v>0.12</v>
      </c>
      <c r="H28" s="19">
        <v>372</v>
      </c>
      <c r="I28" s="22">
        <v>1</v>
      </c>
      <c r="J28" s="19"/>
      <c r="K28" s="19" t="s">
        <v>8</v>
      </c>
      <c r="L28" s="29" t="str">
        <f>IF(AND($B$2&gt;=D28,$B$2&lt;=E28),H28/F28*G28*$B$2+IF(I28=1,$B$2),"-")</f>
        <v>-</v>
      </c>
      <c r="M28" s="20" t="str">
        <f>IF($L28="-","-",$L28/$H28)</f>
        <v>-</v>
      </c>
      <c r="N28" s="23">
        <f>INT($B$3/H28)</f>
        <v>0</v>
      </c>
      <c r="O28" s="3" t="str">
        <f>IF(AND(M28&lt;&gt;"-",H28&lt;=$B$3),INT($B$3/H28)*L28,"wrong time or amount")</f>
        <v>wrong time or amount</v>
      </c>
      <c r="P28" s="20" t="str">
        <f>IF(OR(S28="no",S28="inactive"),"-",L28)</f>
        <v>-</v>
      </c>
      <c r="Q28" s="20" t="str">
        <f>IF($P28="-","-",$P28/$H28)</f>
        <v>-</v>
      </c>
      <c r="R28" s="20" t="str">
        <f>IF(OR($P28="-",$I28=1),"-",$P28/$H28)</f>
        <v>-</v>
      </c>
      <c r="S28" s="24" t="str">
        <f>IF(C28=1,IF(O28="wrong time or amount","no","yes"),"inactive")</f>
        <v>no</v>
      </c>
      <c r="T28" s="25" t="str">
        <f>IF(S28="yes",H28,"-")</f>
        <v>-</v>
      </c>
      <c r="U28" s="20" t="str">
        <f>IF(T28=$T$132,P28,"-")</f>
        <v>-</v>
      </c>
      <c r="V28" s="20" t="str">
        <f>IF(U28=$U$132,B28,"")</f>
        <v/>
      </c>
      <c r="W28" s="26" t="str">
        <f t="shared" si="0"/>
        <v>-</v>
      </c>
      <c r="X28" s="28" t="str">
        <f t="shared" si="10"/>
        <v/>
      </c>
      <c r="Y28" s="25" t="str">
        <f>IF(Z28=$Z$132,H28,"-")</f>
        <v>-</v>
      </c>
      <c r="Z28" s="20" t="str">
        <f t="shared" si="11"/>
        <v>-</v>
      </c>
      <c r="AA28" s="20" t="str">
        <f>IF(Z28=$Z$132,Q28,"-")</f>
        <v>-</v>
      </c>
      <c r="AB28" s="27" t="str">
        <f>IF(Z28=$Z$132,B28,"")</f>
        <v/>
      </c>
      <c r="AC28" s="27" t="str">
        <f t="shared" si="1"/>
        <v>-</v>
      </c>
      <c r="AD28" s="138" t="str">
        <f>IF(AB28=B28,CONCATENATE(".",$B$24),"")</f>
        <v/>
      </c>
      <c r="AE28" s="144" t="str">
        <f>IF($Z28=$Z$133,$Q28,"-")</f>
        <v>-</v>
      </c>
      <c r="AF28" s="143" t="str">
        <f>IF($Z28=$Z$133,$H28,"-")</f>
        <v>-</v>
      </c>
      <c r="AG28" s="27" t="str">
        <f>IF(Z28=$Z$133,B28,"")</f>
        <v/>
      </c>
      <c r="AH28" s="27" t="str">
        <f>IF(AG28&lt;&gt;"",CONCATENATE(".",AG28),"-")</f>
        <v>-</v>
      </c>
      <c r="AI28" s="138" t="str">
        <f t="shared" si="12"/>
        <v/>
      </c>
      <c r="AJ28" s="144" t="str">
        <f>IF(Z28=$Z$134,$Q28,"-")</f>
        <v>-</v>
      </c>
      <c r="AK28" s="143" t="str">
        <f>IF($Z28=$Z$134,$H28,"-")</f>
        <v>-</v>
      </c>
      <c r="AL28" s="27" t="str">
        <f>IF(Z28=$Z$134,B28,"")</f>
        <v/>
      </c>
      <c r="AM28" s="27" t="str">
        <f t="shared" si="3"/>
        <v>-</v>
      </c>
      <c r="AN28" s="138" t="str">
        <f t="shared" si="13"/>
        <v/>
      </c>
      <c r="AO28" s="164" t="str">
        <f>IF(R28=$R$132,$B28,"-")</f>
        <v>-</v>
      </c>
      <c r="AP28" s="19" t="str">
        <f>IF(AO28=B28,CONCATENATE(".",$B28),"-")</f>
        <v>-</v>
      </c>
      <c r="AQ28" s="28" t="str">
        <f t="shared" si="14"/>
        <v/>
      </c>
      <c r="AR28" s="164" t="str">
        <f>IF(R28=$R$133,$B28,"-")</f>
        <v>-</v>
      </c>
      <c r="AS28" s="19" t="str">
        <f t="shared" si="15"/>
        <v>-</v>
      </c>
      <c r="AT28" s="28" t="str">
        <f t="shared" si="4"/>
        <v/>
      </c>
      <c r="AU28" s="164" t="str">
        <f>IF($R28=$R$134,$B28,"-")</f>
        <v>-</v>
      </c>
      <c r="AV28" s="19" t="str">
        <f t="shared" si="16"/>
        <v>-</v>
      </c>
      <c r="AW28" s="28" t="str">
        <f t="shared" si="5"/>
        <v/>
      </c>
      <c r="AX28" s="164" t="str">
        <f t="shared" si="17"/>
        <v>-</v>
      </c>
      <c r="AY28" s="19" t="str">
        <f t="shared" si="6"/>
        <v>-</v>
      </c>
      <c r="AZ28" s="28" t="str">
        <f t="shared" si="7"/>
        <v/>
      </c>
      <c r="BA28" s="164" t="str">
        <f t="shared" si="18"/>
        <v>-</v>
      </c>
      <c r="BB28" s="19" t="str">
        <f t="shared" si="8"/>
        <v>-</v>
      </c>
      <c r="BC28" s="28" t="str">
        <f t="shared" si="9"/>
        <v/>
      </c>
    </row>
    <row r="29" spans="1:55" s="40" customFormat="1" ht="15" hidden="1" thickBot="1">
      <c r="A29" s="188"/>
      <c r="B29" s="30" t="s">
        <v>54</v>
      </c>
      <c r="C29" s="19">
        <v>0</v>
      </c>
      <c r="D29" s="31">
        <v>150</v>
      </c>
      <c r="E29" s="31">
        <v>2000</v>
      </c>
      <c r="F29" s="32">
        <v>1</v>
      </c>
      <c r="G29" s="33">
        <v>3.5799999999999998E-2</v>
      </c>
      <c r="H29" s="32">
        <v>50</v>
      </c>
      <c r="I29" s="32">
        <v>0</v>
      </c>
      <c r="J29" s="32"/>
      <c r="K29" s="32" t="s">
        <v>8</v>
      </c>
      <c r="L29" s="31" t="str">
        <f>IF(AND($B$2&gt;=D29,$B$2&lt;=E29),H29/F29*G29*$B$2+IF(I29=1,$B$2),"-")</f>
        <v>-</v>
      </c>
      <c r="M29" s="31" t="str">
        <f>IF($L29="-","-",$L29/$H29)</f>
        <v>-</v>
      </c>
      <c r="N29" s="34">
        <f>INT($B$3/H29)</f>
        <v>0</v>
      </c>
      <c r="O29" s="35" t="str">
        <f>IF(AND(M29&lt;&gt;"-",H29&lt;=$B$3),$B$2*(1+G29)^N29,"wrong time or amount")</f>
        <v>wrong time or amount</v>
      </c>
      <c r="P29" s="20" t="str">
        <f>IF(OR(S29="no",S29="inactive"),"-",L29)</f>
        <v>-</v>
      </c>
      <c r="Q29" s="36" t="str">
        <f>IF($P29="-","-",$P29/$H29)</f>
        <v>-</v>
      </c>
      <c r="R29" s="20" t="str">
        <f>IF(OR($P29="-",$I29=1),"-",$P29/$H29)</f>
        <v>-</v>
      </c>
      <c r="S29" s="37" t="str">
        <f>IF(C29=1,IF(O29="wrong time or amount","no","yes"),"inactive")</f>
        <v>inactive</v>
      </c>
      <c r="T29" s="38" t="str">
        <f>IF(S29="yes",H29,"-")</f>
        <v>-</v>
      </c>
      <c r="U29" s="36" t="str">
        <f>IF(T29=$T$132,P29,"-")</f>
        <v>-</v>
      </c>
      <c r="V29" s="36" t="str">
        <f>IF(U29=$U$132,B29,"")</f>
        <v/>
      </c>
      <c r="W29" s="39" t="str">
        <f t="shared" si="0"/>
        <v>-</v>
      </c>
      <c r="X29" s="28" t="str">
        <f t="shared" si="10"/>
        <v/>
      </c>
      <c r="Y29" s="38" t="str">
        <f>IF(Z29=$Z$132,H29,"-")</f>
        <v>-</v>
      </c>
      <c r="Z29" s="20" t="str">
        <f t="shared" si="11"/>
        <v>-</v>
      </c>
      <c r="AA29" s="36" t="str">
        <f>IF(Z29=$Z$132,Q29,"-")</f>
        <v>-</v>
      </c>
      <c r="AB29" s="27" t="str">
        <f>IF(Z29=$Z$132,B29,"")</f>
        <v/>
      </c>
      <c r="AC29" s="109" t="str">
        <f t="shared" si="1"/>
        <v>-</v>
      </c>
      <c r="AD29" s="138" t="str">
        <f>IF(AB29=B29,CONCATENATE(".",$B$24),"")</f>
        <v/>
      </c>
      <c r="AE29" s="144" t="str">
        <f>IF($Z29=$Z$133,$Q29,"-")</f>
        <v>-</v>
      </c>
      <c r="AF29" s="143" t="str">
        <f>IF($Z29=$Z$133,$H29,"-")</f>
        <v>-</v>
      </c>
      <c r="AG29" s="27" t="str">
        <f>IF(Z29=$Z$133,B29,"")</f>
        <v/>
      </c>
      <c r="AH29" s="27" t="str">
        <f>IF(AG29&lt;&gt;"",CONCATENATE(".",AG29),"-")</f>
        <v>-</v>
      </c>
      <c r="AI29" s="138" t="str">
        <f t="shared" si="12"/>
        <v/>
      </c>
      <c r="AJ29" s="144" t="str">
        <f>IF(Z29=$Z$134,$Q29,"-")</f>
        <v>-</v>
      </c>
      <c r="AK29" s="143" t="str">
        <f>IF($Z29=$Z$134,$H29,"-")</f>
        <v>-</v>
      </c>
      <c r="AL29" s="27" t="str">
        <f>IF(Z29=$Z$134,B29,"")</f>
        <v/>
      </c>
      <c r="AM29" s="27" t="str">
        <f t="shared" si="3"/>
        <v>-</v>
      </c>
      <c r="AN29" s="138" t="str">
        <f t="shared" si="13"/>
        <v/>
      </c>
      <c r="AO29" s="164" t="str">
        <f>IF(R29=$R$132,$B29,"-")</f>
        <v>-</v>
      </c>
      <c r="AP29" s="19" t="str">
        <f>IF(AO29=B29,CONCATENATE(".",$B29),"-")</f>
        <v>-</v>
      </c>
      <c r="AQ29" s="28" t="str">
        <f t="shared" si="14"/>
        <v/>
      </c>
      <c r="AR29" s="164" t="str">
        <f>IF(R29=$R$133,$B29,"-")</f>
        <v>-</v>
      </c>
      <c r="AS29" s="19" t="str">
        <f t="shared" si="15"/>
        <v>-</v>
      </c>
      <c r="AT29" s="28" t="str">
        <f t="shared" si="4"/>
        <v/>
      </c>
      <c r="AU29" s="164" t="str">
        <f>IF($R29=$R$134,$B29,"-")</f>
        <v>-</v>
      </c>
      <c r="AV29" s="19" t="str">
        <f t="shared" si="16"/>
        <v>-</v>
      </c>
      <c r="AW29" s="28" t="str">
        <f t="shared" si="5"/>
        <v/>
      </c>
      <c r="AX29" s="164" t="str">
        <f t="shared" si="17"/>
        <v>-</v>
      </c>
      <c r="AY29" s="19" t="str">
        <f t="shared" si="6"/>
        <v>-</v>
      </c>
      <c r="AZ29" s="28" t="str">
        <f t="shared" si="7"/>
        <v/>
      </c>
      <c r="BA29" s="164" t="str">
        <f t="shared" si="18"/>
        <v>-</v>
      </c>
      <c r="BB29" s="19" t="str">
        <f t="shared" si="8"/>
        <v>-</v>
      </c>
      <c r="BC29" s="28" t="str">
        <f t="shared" si="9"/>
        <v/>
      </c>
    </row>
    <row r="30" spans="1:55" s="110" customFormat="1" ht="15" hidden="1" thickBot="1">
      <c r="B30" s="114"/>
      <c r="C30" s="115"/>
      <c r="D30" s="116"/>
      <c r="E30" s="116"/>
      <c r="F30" s="11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34"/>
      <c r="Y30" s="132"/>
      <c r="Z30" s="133"/>
      <c r="AA30" s="133"/>
      <c r="AB30" s="133"/>
      <c r="AC30" s="133"/>
      <c r="AD30" s="139"/>
      <c r="AE30" s="132"/>
      <c r="AF30" s="133"/>
      <c r="AG30" s="133"/>
      <c r="AH30" s="133"/>
      <c r="AI30" s="139"/>
      <c r="AJ30" s="132"/>
      <c r="AK30" s="133"/>
      <c r="AL30" s="133"/>
      <c r="AM30" s="133"/>
      <c r="AN30" s="139"/>
      <c r="AO30" s="124"/>
      <c r="AP30" s="125"/>
      <c r="AQ30" s="154"/>
      <c r="AR30" s="124"/>
      <c r="AS30" s="125"/>
      <c r="AT30" s="154"/>
      <c r="AU30" s="124"/>
      <c r="AV30" s="125"/>
      <c r="AW30" s="154"/>
      <c r="AX30" s="164" t="str">
        <f t="shared" si="17"/>
        <v>-</v>
      </c>
      <c r="AY30" s="125"/>
      <c r="AZ30" s="154"/>
      <c r="BA30" s="164" t="str">
        <f t="shared" si="18"/>
        <v>-</v>
      </c>
      <c r="BB30" s="125"/>
      <c r="BC30" s="154"/>
    </row>
    <row r="31" spans="1:55" hidden="1">
      <c r="A31" s="176"/>
      <c r="B31" s="8" t="s">
        <v>12</v>
      </c>
      <c r="C31" s="8"/>
      <c r="D31" s="9" t="s">
        <v>0</v>
      </c>
      <c r="E31" s="9" t="s">
        <v>2</v>
      </c>
      <c r="F31" s="8" t="s">
        <v>11</v>
      </c>
      <c r="G31" s="10" t="s">
        <v>3</v>
      </c>
      <c r="H31" s="8" t="s">
        <v>4</v>
      </c>
      <c r="I31" s="8" t="s">
        <v>5</v>
      </c>
      <c r="J31" s="8"/>
      <c r="K31" s="8" t="s">
        <v>6</v>
      </c>
      <c r="L31" s="9" t="s">
        <v>9</v>
      </c>
      <c r="M31" s="9" t="s">
        <v>10</v>
      </c>
      <c r="N31" s="23" t="e">
        <f t="shared" ref="N31:N35" si="19">INT($B$3/H31)</f>
        <v>#VALUE!</v>
      </c>
      <c r="O31" s="2" t="s">
        <v>36</v>
      </c>
      <c r="P31" s="9" t="s">
        <v>37</v>
      </c>
      <c r="Q31" s="9" t="s">
        <v>10</v>
      </c>
      <c r="R31" s="9" t="s">
        <v>10</v>
      </c>
      <c r="S31" s="12" t="str">
        <f>S24</f>
        <v>working</v>
      </c>
      <c r="T31" s="25" t="str">
        <f t="shared" ref="T31:T39" si="20">IF(S31="yes",H31,"-")</f>
        <v>-</v>
      </c>
      <c r="U31" s="20" t="str">
        <f t="shared" ref="U31:U39" si="21">IF(T31=$T$132,P31,"-")</f>
        <v>-</v>
      </c>
      <c r="V31" s="20" t="str">
        <f t="shared" ref="V31:V39" si="22">IF(U31=$U$132,B31,"")</f>
        <v/>
      </c>
      <c r="W31" s="26" t="str">
        <f t="shared" si="0"/>
        <v>-</v>
      </c>
      <c r="X31" s="28" t="str">
        <f>IF(V31=$B31,CONCATENATE(".",$B$31),"")</f>
        <v/>
      </c>
      <c r="Y31" s="25" t="str">
        <f t="shared" ref="Y31:Y39" si="23">IF(Z31=$Z$132,H31,"-")</f>
        <v>-</v>
      </c>
      <c r="Z31" s="20" t="str">
        <f t="shared" si="11"/>
        <v>-</v>
      </c>
      <c r="AA31" s="20" t="str">
        <f t="shared" ref="AA31:AA39" si="24">IF(Z31=$Z$132,Q31,"-")</f>
        <v>-</v>
      </c>
      <c r="AB31" s="27" t="str">
        <f t="shared" ref="AB31:AB39" si="25">IF(Z31=$Z$132,B31,"")</f>
        <v/>
      </c>
      <c r="AC31" s="27" t="str">
        <f t="shared" si="1"/>
        <v>-</v>
      </c>
      <c r="AD31" s="138" t="str">
        <f t="shared" ref="AD31:AD39" si="26">IF(AB31=B31,CONCATENATE(".",$B$31),"")</f>
        <v/>
      </c>
      <c r="AE31" s="144" t="str">
        <f t="shared" ref="AE31:AE39" si="27">IF($Z31=$Z$133,$Q31,"-")</f>
        <v>-</v>
      </c>
      <c r="AF31" s="143" t="str">
        <f t="shared" ref="AF31:AF39" si="28">IF($Z31=$Z$133,$H31,"-")</f>
        <v>-</v>
      </c>
      <c r="AG31" s="27" t="str">
        <f t="shared" ref="AG31:AG39" si="29">IF(Z31=$Z$133,B31,"")</f>
        <v/>
      </c>
      <c r="AH31" s="27" t="str">
        <f t="shared" ref="AH31:AH39" si="30">IF(AG31&lt;&gt;"",CONCATENATE(".",AG31),"-")</f>
        <v>-</v>
      </c>
      <c r="AI31" s="138" t="str">
        <f>IF(AG31=$B31,CONCATENATE(".",$B$31),"")</f>
        <v/>
      </c>
      <c r="AJ31" s="144" t="str">
        <f t="shared" ref="AJ31:AJ39" si="31">IF(Z31=$Z$134,$Q31,"-")</f>
        <v>-</v>
      </c>
      <c r="AK31" s="143" t="str">
        <f t="shared" ref="AK31:AK39" si="32">IF($Z31=$Z$134,$H31,"-")</f>
        <v>-</v>
      </c>
      <c r="AL31" s="27" t="str">
        <f t="shared" ref="AL31:AL39" si="33">IF(Z31=$Z$134,B31,"")</f>
        <v/>
      </c>
      <c r="AM31" s="27" t="str">
        <f t="shared" si="3"/>
        <v>-</v>
      </c>
      <c r="AN31" s="138" t="str">
        <f>IF(AL31=$B31,CONCATENATE(".",$B$31),"")</f>
        <v/>
      </c>
      <c r="AO31" s="164" t="str">
        <f t="shared" ref="AO31:AO39" si="34">IF(R31=$R$132,$B31,"-")</f>
        <v>-</v>
      </c>
      <c r="AP31" s="19" t="str">
        <f t="shared" ref="AP31:AP39" si="35">IF(AO31=B31,CONCATENATE(".",$B31),"-")</f>
        <v>-</v>
      </c>
      <c r="AQ31" s="28" t="str">
        <f>IF(AO31=$B31,CONCATENATE(".",$B$31),"")</f>
        <v/>
      </c>
      <c r="AR31" s="164" t="str">
        <f t="shared" ref="AR31:AR39" si="36">IF(R31=$R$133,$B31,"-")</f>
        <v>-</v>
      </c>
      <c r="AS31" s="19" t="str">
        <f t="shared" si="15"/>
        <v>-</v>
      </c>
      <c r="AT31" s="28" t="str">
        <f>IF(AR31=$B31,CONCATENATE(".",$B$31),"")</f>
        <v/>
      </c>
      <c r="AU31" s="164" t="str">
        <f t="shared" ref="AU31:AU39" si="37">IF($R31=$R$134,$B31,"-")</f>
        <v>-</v>
      </c>
      <c r="AV31" s="19" t="str">
        <f t="shared" si="16"/>
        <v>-</v>
      </c>
      <c r="AW31" s="28" t="str">
        <f>IF(AU31=$B31,CONCATENATE(".",$B$31),"")</f>
        <v/>
      </c>
      <c r="AX31" s="164" t="str">
        <f t="shared" si="17"/>
        <v>-</v>
      </c>
      <c r="AY31" s="19" t="str">
        <f t="shared" ref="AY31:AY39" si="38">IF(AX31=$B31,CONCATENATE(".",$B31),"-")</f>
        <v>-</v>
      </c>
      <c r="AZ31" s="28" t="str">
        <f t="shared" ref="AZ31:AZ39" si="39">IF(AX31=$B31,CONCATENATE(".",$B$31),"")</f>
        <v/>
      </c>
      <c r="BA31" s="164" t="str">
        <f t="shared" si="18"/>
        <v>-</v>
      </c>
      <c r="BB31" s="19" t="str">
        <f t="shared" ref="BB31:BB39" si="40">IF(BA31=$B31,CONCATENATE(".",$B31),"-")</f>
        <v>-</v>
      </c>
      <c r="BC31" s="28" t="str">
        <f t="shared" ref="BC31:BC39" si="41">IF(BA31=$B31,CONCATENATE(".",$B$31),"")</f>
        <v/>
      </c>
    </row>
    <row r="32" spans="1:55" hidden="1">
      <c r="A32" s="177"/>
      <c r="B32" s="18" t="s">
        <v>55</v>
      </c>
      <c r="C32" s="19">
        <v>1</v>
      </c>
      <c r="D32" s="20">
        <v>150</v>
      </c>
      <c r="E32" s="20">
        <v>499</v>
      </c>
      <c r="F32" s="19">
        <v>2</v>
      </c>
      <c r="G32" s="21">
        <v>0.09</v>
      </c>
      <c r="H32" s="19">
        <v>30</v>
      </c>
      <c r="I32" s="19">
        <v>0</v>
      </c>
      <c r="J32" s="19"/>
      <c r="K32" s="19" t="s">
        <v>8</v>
      </c>
      <c r="L32" s="20" t="str">
        <f>IF(AND($B$2&gt;=D32,$B$2&lt;=E32),H32/F32*G32*$B$2,"-")</f>
        <v>-</v>
      </c>
      <c r="M32" s="20" t="str">
        <f t="shared" ref="M32:M39" si="42">IF($L32="-","-",$L32/$H32)</f>
        <v>-</v>
      </c>
      <c r="N32" s="23">
        <f t="shared" si="19"/>
        <v>1</v>
      </c>
      <c r="O32" s="3" t="str">
        <f t="shared" ref="O32:O39" si="43">IF(AND(M32&lt;&gt;"-",H32&lt;=$B$3),INT($B$3/H32)*L32,"wrong time or amount")</f>
        <v>wrong time or amount</v>
      </c>
      <c r="P32" s="20" t="str">
        <f t="shared" ref="P32:P39" si="44">IF(OR(S32="no",S32="inactive"),"-",L32)</f>
        <v>-</v>
      </c>
      <c r="Q32" s="20" t="str">
        <f t="shared" ref="Q32:Q39" si="45">IF($P32="-","-",$P32/$H32)</f>
        <v>-</v>
      </c>
      <c r="R32" s="20" t="str">
        <f t="shared" ref="R32:R39" si="46">IF(OR($P32="-",$I32=1),"-",$P32/$H32)</f>
        <v>-</v>
      </c>
      <c r="S32" s="24" t="str">
        <f t="shared" ref="S32:S39" si="47">IF(C32=1,IF(O32="wrong time or amount","no","yes"),"inactive")</f>
        <v>no</v>
      </c>
      <c r="T32" s="25" t="str">
        <f t="shared" si="20"/>
        <v>-</v>
      </c>
      <c r="U32" s="20" t="str">
        <f t="shared" si="21"/>
        <v>-</v>
      </c>
      <c r="V32" s="20" t="str">
        <f t="shared" si="22"/>
        <v/>
      </c>
      <c r="W32" s="26" t="str">
        <f t="shared" si="0"/>
        <v>-</v>
      </c>
      <c r="X32" s="28" t="str">
        <f t="shared" ref="X32:X39" si="48">IF(V32=$B32,CONCATENATE(".",$B$31),"")</f>
        <v/>
      </c>
      <c r="Y32" s="25" t="str">
        <f t="shared" si="23"/>
        <v>-</v>
      </c>
      <c r="Z32" s="20" t="str">
        <f t="shared" si="11"/>
        <v>-</v>
      </c>
      <c r="AA32" s="20" t="str">
        <f t="shared" si="24"/>
        <v>-</v>
      </c>
      <c r="AB32" s="27" t="str">
        <f t="shared" si="25"/>
        <v/>
      </c>
      <c r="AC32" s="27" t="str">
        <f t="shared" si="1"/>
        <v>-</v>
      </c>
      <c r="AD32" s="138" t="str">
        <f t="shared" si="26"/>
        <v/>
      </c>
      <c r="AE32" s="144" t="str">
        <f t="shared" si="27"/>
        <v>-</v>
      </c>
      <c r="AF32" s="143" t="str">
        <f t="shared" si="28"/>
        <v>-</v>
      </c>
      <c r="AG32" s="27" t="str">
        <f t="shared" si="29"/>
        <v/>
      </c>
      <c r="AH32" s="27" t="str">
        <f t="shared" si="30"/>
        <v>-</v>
      </c>
      <c r="AI32" s="138" t="str">
        <f t="shared" ref="AI32:AI39" si="49">IF(AG32=$B32,CONCATENATE(".",$B$31),"")</f>
        <v/>
      </c>
      <c r="AJ32" s="144" t="str">
        <f t="shared" si="31"/>
        <v>-</v>
      </c>
      <c r="AK32" s="143" t="str">
        <f t="shared" si="32"/>
        <v>-</v>
      </c>
      <c r="AL32" s="27" t="str">
        <f t="shared" si="33"/>
        <v/>
      </c>
      <c r="AM32" s="27" t="str">
        <f t="shared" si="3"/>
        <v>-</v>
      </c>
      <c r="AN32" s="138" t="str">
        <f t="shared" ref="AN32:AN39" si="50">IF(AL32=$B32,CONCATENATE(".",$B$31),"")</f>
        <v/>
      </c>
      <c r="AO32" s="164" t="str">
        <f t="shared" si="34"/>
        <v>-</v>
      </c>
      <c r="AP32" s="19" t="str">
        <f t="shared" si="35"/>
        <v>-</v>
      </c>
      <c r="AQ32" s="28" t="str">
        <f t="shared" ref="AQ32:AQ39" si="51">IF(AO32=$B32,CONCATENATE(".",$B$31),"")</f>
        <v/>
      </c>
      <c r="AR32" s="164" t="str">
        <f t="shared" si="36"/>
        <v>-</v>
      </c>
      <c r="AS32" s="19" t="str">
        <f t="shared" si="15"/>
        <v>-</v>
      </c>
      <c r="AT32" s="28" t="str">
        <f t="shared" ref="AT32:AT39" si="52">IF(AR32=$B32,CONCATENATE(".",$B$31),"")</f>
        <v/>
      </c>
      <c r="AU32" s="164" t="str">
        <f t="shared" si="37"/>
        <v>-</v>
      </c>
      <c r="AV32" s="19" t="str">
        <f t="shared" si="16"/>
        <v>-</v>
      </c>
      <c r="AW32" s="28" t="str">
        <f t="shared" ref="AW32:AW39" si="53">IF(AU32=$B32,CONCATENATE(".",$B$31),"")</f>
        <v/>
      </c>
      <c r="AX32" s="164" t="str">
        <f t="shared" si="17"/>
        <v>-</v>
      </c>
      <c r="AY32" s="19" t="str">
        <f t="shared" si="38"/>
        <v>-</v>
      </c>
      <c r="AZ32" s="28" t="str">
        <f t="shared" si="39"/>
        <v/>
      </c>
      <c r="BA32" s="164" t="str">
        <f t="shared" si="18"/>
        <v>-</v>
      </c>
      <c r="BB32" s="19" t="str">
        <f t="shared" si="40"/>
        <v>-</v>
      </c>
      <c r="BC32" s="28" t="str">
        <f t="shared" si="41"/>
        <v/>
      </c>
    </row>
    <row r="33" spans="1:55" ht="15" hidden="1" thickBot="1">
      <c r="A33" s="177"/>
      <c r="B33" s="18" t="s">
        <v>56</v>
      </c>
      <c r="C33" s="19">
        <v>1</v>
      </c>
      <c r="D33" s="20">
        <v>500</v>
      </c>
      <c r="E33" s="20">
        <v>1000</v>
      </c>
      <c r="F33" s="19">
        <v>1</v>
      </c>
      <c r="G33" s="21">
        <v>0.01</v>
      </c>
      <c r="H33" s="19">
        <v>30</v>
      </c>
      <c r="I33" s="22">
        <v>1</v>
      </c>
      <c r="J33" s="19"/>
      <c r="K33" s="19" t="s">
        <v>7</v>
      </c>
      <c r="L33" s="20" t="str">
        <f>IF(AND($B$2&gt;=D33,$B$2&lt;=E33),H33/F33*G33*$B$2+IF(I33=1,$B$2),"-")</f>
        <v>-</v>
      </c>
      <c r="M33" s="20" t="str">
        <f t="shared" si="42"/>
        <v>-</v>
      </c>
      <c r="N33" s="23">
        <f t="shared" si="19"/>
        <v>1</v>
      </c>
      <c r="O33" s="3" t="str">
        <f t="shared" si="43"/>
        <v>wrong time or amount</v>
      </c>
      <c r="P33" s="20" t="str">
        <f t="shared" si="44"/>
        <v>-</v>
      </c>
      <c r="Q33" s="20" t="str">
        <f t="shared" si="45"/>
        <v>-</v>
      </c>
      <c r="R33" s="20" t="str">
        <f t="shared" si="46"/>
        <v>-</v>
      </c>
      <c r="S33" s="24" t="str">
        <f t="shared" si="47"/>
        <v>no</v>
      </c>
      <c r="T33" s="25" t="str">
        <f t="shared" si="20"/>
        <v>-</v>
      </c>
      <c r="U33" s="20" t="str">
        <f t="shared" si="21"/>
        <v>-</v>
      </c>
      <c r="V33" s="20" t="str">
        <f t="shared" si="22"/>
        <v/>
      </c>
      <c r="W33" s="26" t="str">
        <f t="shared" si="0"/>
        <v>-</v>
      </c>
      <c r="X33" s="28" t="str">
        <f t="shared" si="48"/>
        <v/>
      </c>
      <c r="Y33" s="25" t="str">
        <f t="shared" si="23"/>
        <v>-</v>
      </c>
      <c r="Z33" s="20" t="str">
        <f t="shared" si="11"/>
        <v>-</v>
      </c>
      <c r="AA33" s="20" t="str">
        <f t="shared" si="24"/>
        <v>-</v>
      </c>
      <c r="AB33" s="27" t="str">
        <f t="shared" si="25"/>
        <v/>
      </c>
      <c r="AC33" s="27" t="str">
        <f t="shared" si="1"/>
        <v>-</v>
      </c>
      <c r="AD33" s="138" t="str">
        <f t="shared" si="26"/>
        <v/>
      </c>
      <c r="AE33" s="144" t="str">
        <f t="shared" si="27"/>
        <v>-</v>
      </c>
      <c r="AF33" s="143" t="str">
        <f t="shared" si="28"/>
        <v>-</v>
      </c>
      <c r="AG33" s="27" t="str">
        <f t="shared" si="29"/>
        <v/>
      </c>
      <c r="AH33" s="27" t="str">
        <f t="shared" si="30"/>
        <v>-</v>
      </c>
      <c r="AI33" s="138" t="str">
        <f t="shared" si="49"/>
        <v/>
      </c>
      <c r="AJ33" s="144" t="str">
        <f t="shared" si="31"/>
        <v>-</v>
      </c>
      <c r="AK33" s="143" t="str">
        <f t="shared" si="32"/>
        <v>-</v>
      </c>
      <c r="AL33" s="27" t="str">
        <f t="shared" si="33"/>
        <v/>
      </c>
      <c r="AM33" s="27" t="str">
        <f t="shared" si="3"/>
        <v>-</v>
      </c>
      <c r="AN33" s="138" t="str">
        <f t="shared" si="50"/>
        <v/>
      </c>
      <c r="AO33" s="164" t="str">
        <f t="shared" si="34"/>
        <v>-</v>
      </c>
      <c r="AP33" s="19" t="str">
        <f t="shared" si="35"/>
        <v>-</v>
      </c>
      <c r="AQ33" s="28" t="str">
        <f t="shared" si="51"/>
        <v/>
      </c>
      <c r="AR33" s="164" t="str">
        <f t="shared" si="36"/>
        <v>-</v>
      </c>
      <c r="AS33" s="19" t="str">
        <f t="shared" si="15"/>
        <v>-</v>
      </c>
      <c r="AT33" s="28" t="str">
        <f t="shared" si="52"/>
        <v/>
      </c>
      <c r="AU33" s="164" t="str">
        <f t="shared" si="37"/>
        <v>-</v>
      </c>
      <c r="AV33" s="19" t="str">
        <f t="shared" si="16"/>
        <v>-</v>
      </c>
      <c r="AW33" s="28" t="str">
        <f t="shared" si="53"/>
        <v/>
      </c>
      <c r="AX33" s="164" t="str">
        <f t="shared" si="17"/>
        <v>-</v>
      </c>
      <c r="AY33" s="19" t="str">
        <f t="shared" si="38"/>
        <v>-</v>
      </c>
      <c r="AZ33" s="28" t="str">
        <f t="shared" si="39"/>
        <v/>
      </c>
      <c r="BA33" s="164" t="str">
        <f t="shared" si="18"/>
        <v>-</v>
      </c>
      <c r="BB33" s="19" t="str">
        <f t="shared" si="40"/>
        <v>-</v>
      </c>
      <c r="BC33" s="28" t="str">
        <f t="shared" si="41"/>
        <v/>
      </c>
    </row>
    <row r="34" spans="1:55" hidden="1">
      <c r="A34" s="177"/>
      <c r="B34" s="18" t="s">
        <v>57</v>
      </c>
      <c r="C34" s="19">
        <v>1</v>
      </c>
      <c r="D34" s="20">
        <v>1</v>
      </c>
      <c r="E34" s="20">
        <v>150</v>
      </c>
      <c r="F34" s="19">
        <v>1</v>
      </c>
      <c r="G34" s="21">
        <v>4.8000000000000001E-2</v>
      </c>
      <c r="H34" s="19">
        <v>30</v>
      </c>
      <c r="I34" s="19">
        <v>0</v>
      </c>
      <c r="J34" s="19"/>
      <c r="K34" s="19" t="s">
        <v>8</v>
      </c>
      <c r="L34" s="20">
        <f>IF(AND($B$2&gt;=D34,$B$2&lt;=E34),H34/F34*G34*$B$2,"-")</f>
        <v>144</v>
      </c>
      <c r="M34" s="20">
        <f t="shared" si="42"/>
        <v>4.8</v>
      </c>
      <c r="N34" s="23">
        <f t="shared" si="19"/>
        <v>1</v>
      </c>
      <c r="O34" s="3">
        <f t="shared" si="43"/>
        <v>144</v>
      </c>
      <c r="P34" s="20">
        <f t="shared" si="44"/>
        <v>144</v>
      </c>
      <c r="Q34" s="20">
        <f t="shared" si="45"/>
        <v>4.8</v>
      </c>
      <c r="R34" s="20">
        <f t="shared" si="46"/>
        <v>4.8</v>
      </c>
      <c r="S34" s="24" t="str">
        <f t="shared" si="47"/>
        <v>yes</v>
      </c>
      <c r="T34" s="25">
        <f t="shared" si="20"/>
        <v>30</v>
      </c>
      <c r="U34" s="20" t="str">
        <f t="shared" si="21"/>
        <v>-</v>
      </c>
      <c r="V34" s="20" t="str">
        <f t="shared" si="22"/>
        <v/>
      </c>
      <c r="W34" s="26" t="str">
        <f t="shared" si="0"/>
        <v>-</v>
      </c>
      <c r="X34" s="28" t="str">
        <f t="shared" si="48"/>
        <v/>
      </c>
      <c r="Y34" s="25" t="str">
        <f t="shared" si="23"/>
        <v>-</v>
      </c>
      <c r="Z34" s="20">
        <f t="shared" si="11"/>
        <v>144</v>
      </c>
      <c r="AA34" s="20" t="str">
        <f t="shared" si="24"/>
        <v>-</v>
      </c>
      <c r="AB34" s="27" t="str">
        <f t="shared" si="25"/>
        <v/>
      </c>
      <c r="AC34" s="27" t="str">
        <f t="shared" si="1"/>
        <v>-</v>
      </c>
      <c r="AD34" s="138" t="str">
        <f t="shared" si="26"/>
        <v/>
      </c>
      <c r="AE34" s="144" t="str">
        <f t="shared" si="27"/>
        <v>-</v>
      </c>
      <c r="AF34" s="143" t="str">
        <f t="shared" si="28"/>
        <v>-</v>
      </c>
      <c r="AG34" s="27" t="str">
        <f t="shared" si="29"/>
        <v/>
      </c>
      <c r="AH34" s="27" t="str">
        <f t="shared" si="30"/>
        <v>-</v>
      </c>
      <c r="AI34" s="138" t="str">
        <f t="shared" si="49"/>
        <v/>
      </c>
      <c r="AJ34" s="144" t="str">
        <f t="shared" si="31"/>
        <v>-</v>
      </c>
      <c r="AK34" s="143" t="str">
        <f t="shared" si="32"/>
        <v>-</v>
      </c>
      <c r="AL34" s="27" t="str">
        <f t="shared" si="33"/>
        <v/>
      </c>
      <c r="AM34" s="27" t="str">
        <f t="shared" si="3"/>
        <v>-</v>
      </c>
      <c r="AN34" s="138" t="str">
        <f t="shared" si="50"/>
        <v/>
      </c>
      <c r="AO34" s="164" t="str">
        <f t="shared" si="34"/>
        <v>-</v>
      </c>
      <c r="AP34" s="19" t="str">
        <f t="shared" si="35"/>
        <v>-</v>
      </c>
      <c r="AQ34" s="28" t="str">
        <f t="shared" si="51"/>
        <v/>
      </c>
      <c r="AR34" s="164" t="str">
        <f t="shared" si="36"/>
        <v>-</v>
      </c>
      <c r="AS34" s="19" t="str">
        <f t="shared" si="15"/>
        <v>-</v>
      </c>
      <c r="AT34" s="28" t="str">
        <f t="shared" si="52"/>
        <v/>
      </c>
      <c r="AU34" s="164" t="str">
        <f t="shared" si="37"/>
        <v>-</v>
      </c>
      <c r="AV34" s="19" t="str">
        <f t="shared" si="16"/>
        <v>-</v>
      </c>
      <c r="AW34" s="28" t="str">
        <f t="shared" si="53"/>
        <v/>
      </c>
      <c r="AX34" s="164" t="str">
        <f t="shared" si="17"/>
        <v>-</v>
      </c>
      <c r="AY34" s="19" t="str">
        <f t="shared" si="38"/>
        <v>-</v>
      </c>
      <c r="AZ34" s="28" t="str">
        <f t="shared" si="39"/>
        <v/>
      </c>
      <c r="BA34" s="164" t="str">
        <f t="shared" si="18"/>
        <v>-</v>
      </c>
      <c r="BB34" s="19" t="str">
        <f t="shared" si="40"/>
        <v>-</v>
      </c>
      <c r="BC34" s="28" t="str">
        <f t="shared" si="41"/>
        <v/>
      </c>
    </row>
    <row r="35" spans="1:55" hidden="1">
      <c r="A35" s="177"/>
      <c r="B35" s="18" t="s">
        <v>58</v>
      </c>
      <c r="C35" s="19">
        <v>0</v>
      </c>
      <c r="D35" s="20">
        <v>477</v>
      </c>
      <c r="E35" s="20">
        <v>2777</v>
      </c>
      <c r="F35" s="19">
        <v>1</v>
      </c>
      <c r="G35" s="21" t="s">
        <v>14</v>
      </c>
      <c r="H35" s="19">
        <v>7</v>
      </c>
      <c r="I35" s="19">
        <v>0</v>
      </c>
      <c r="J35" s="19"/>
      <c r="K35" s="19" t="s">
        <v>8</v>
      </c>
      <c r="L35" s="20" t="str">
        <f>IF(AND($B$2&gt;=D35,$B$2&lt;=E35),($B$2*7%*6+$B$2*70%),"-")</f>
        <v>-</v>
      </c>
      <c r="M35" s="20" t="str">
        <f t="shared" si="42"/>
        <v>-</v>
      </c>
      <c r="N35" s="42">
        <f t="shared" si="19"/>
        <v>4</v>
      </c>
      <c r="O35" s="3" t="str">
        <f t="shared" si="43"/>
        <v>wrong time or amount</v>
      </c>
      <c r="P35" s="20" t="str">
        <f t="shared" si="44"/>
        <v>-</v>
      </c>
      <c r="Q35" s="20" t="str">
        <f t="shared" si="45"/>
        <v>-</v>
      </c>
      <c r="R35" s="20" t="str">
        <f t="shared" si="46"/>
        <v>-</v>
      </c>
      <c r="S35" s="24" t="str">
        <f t="shared" si="47"/>
        <v>inactive</v>
      </c>
      <c r="T35" s="25" t="str">
        <f t="shared" si="20"/>
        <v>-</v>
      </c>
      <c r="U35" s="20" t="str">
        <f t="shared" si="21"/>
        <v>-</v>
      </c>
      <c r="V35" s="20" t="str">
        <f t="shared" si="22"/>
        <v/>
      </c>
      <c r="W35" s="26" t="str">
        <f t="shared" si="0"/>
        <v>-</v>
      </c>
      <c r="X35" s="28" t="str">
        <f t="shared" si="48"/>
        <v/>
      </c>
      <c r="Y35" s="25" t="str">
        <f t="shared" si="23"/>
        <v>-</v>
      </c>
      <c r="Z35" s="20" t="str">
        <f t="shared" si="11"/>
        <v>-</v>
      </c>
      <c r="AA35" s="20" t="str">
        <f t="shared" si="24"/>
        <v>-</v>
      </c>
      <c r="AB35" s="27" t="str">
        <f t="shared" si="25"/>
        <v/>
      </c>
      <c r="AC35" s="27" t="str">
        <f t="shared" si="1"/>
        <v>-</v>
      </c>
      <c r="AD35" s="138" t="str">
        <f t="shared" si="26"/>
        <v/>
      </c>
      <c r="AE35" s="144" t="str">
        <f t="shared" si="27"/>
        <v>-</v>
      </c>
      <c r="AF35" s="143" t="str">
        <f t="shared" si="28"/>
        <v>-</v>
      </c>
      <c r="AG35" s="27" t="str">
        <f t="shared" si="29"/>
        <v/>
      </c>
      <c r="AH35" s="27" t="str">
        <f t="shared" si="30"/>
        <v>-</v>
      </c>
      <c r="AI35" s="138" t="str">
        <f t="shared" si="49"/>
        <v/>
      </c>
      <c r="AJ35" s="144" t="str">
        <f t="shared" si="31"/>
        <v>-</v>
      </c>
      <c r="AK35" s="143" t="str">
        <f t="shared" si="32"/>
        <v>-</v>
      </c>
      <c r="AL35" s="27" t="str">
        <f t="shared" si="33"/>
        <v/>
      </c>
      <c r="AM35" s="27" t="str">
        <f t="shared" si="3"/>
        <v>-</v>
      </c>
      <c r="AN35" s="138" t="str">
        <f t="shared" si="50"/>
        <v/>
      </c>
      <c r="AO35" s="164" t="str">
        <f t="shared" si="34"/>
        <v>-</v>
      </c>
      <c r="AP35" s="19" t="str">
        <f t="shared" si="35"/>
        <v>-</v>
      </c>
      <c r="AQ35" s="28" t="str">
        <f t="shared" si="51"/>
        <v/>
      </c>
      <c r="AR35" s="164" t="str">
        <f t="shared" si="36"/>
        <v>-</v>
      </c>
      <c r="AS35" s="19" t="str">
        <f t="shared" si="15"/>
        <v>-</v>
      </c>
      <c r="AT35" s="28" t="str">
        <f t="shared" si="52"/>
        <v/>
      </c>
      <c r="AU35" s="164" t="str">
        <f t="shared" si="37"/>
        <v>-</v>
      </c>
      <c r="AV35" s="19" t="str">
        <f t="shared" si="16"/>
        <v>-</v>
      </c>
      <c r="AW35" s="28" t="str">
        <f t="shared" si="53"/>
        <v/>
      </c>
      <c r="AX35" s="164" t="str">
        <f t="shared" si="17"/>
        <v>-</v>
      </c>
      <c r="AY35" s="19" t="str">
        <f t="shared" si="38"/>
        <v>-</v>
      </c>
      <c r="AZ35" s="28" t="str">
        <f t="shared" si="39"/>
        <v/>
      </c>
      <c r="BA35" s="164" t="str">
        <f t="shared" si="18"/>
        <v>-</v>
      </c>
      <c r="BB35" s="19" t="str">
        <f t="shared" si="40"/>
        <v>-</v>
      </c>
      <c r="BC35" s="28" t="str">
        <f t="shared" si="41"/>
        <v/>
      </c>
    </row>
    <row r="36" spans="1:55" hidden="1">
      <c r="A36" s="177"/>
      <c r="B36" s="18" t="s">
        <v>13</v>
      </c>
      <c r="C36" s="19">
        <v>1</v>
      </c>
      <c r="D36" s="20">
        <v>100</v>
      </c>
      <c r="E36" s="20">
        <v>2000</v>
      </c>
      <c r="F36" s="43">
        <f>1/24</f>
        <v>4.1666666666666664E-2</v>
      </c>
      <c r="G36" s="21">
        <v>1.4E-3</v>
      </c>
      <c r="H36" s="19">
        <v>50</v>
      </c>
      <c r="I36" s="19">
        <v>0</v>
      </c>
      <c r="J36" s="19"/>
      <c r="K36" s="19" t="s">
        <v>8</v>
      </c>
      <c r="L36" s="20">
        <f>IF(AND($B$2&gt;=D36,$B$2&lt;=E36),H36/F36*G36*$B$2,"-")</f>
        <v>168</v>
      </c>
      <c r="M36" s="20">
        <f t="shared" si="42"/>
        <v>3.36</v>
      </c>
      <c r="N36" s="6">
        <v>4.58</v>
      </c>
      <c r="O36" s="3" t="str">
        <f t="shared" si="43"/>
        <v>wrong time or amount</v>
      </c>
      <c r="P36" s="20" t="str">
        <f t="shared" si="44"/>
        <v>-</v>
      </c>
      <c r="Q36" s="20" t="str">
        <f t="shared" si="45"/>
        <v>-</v>
      </c>
      <c r="R36" s="20" t="str">
        <f t="shared" si="46"/>
        <v>-</v>
      </c>
      <c r="S36" s="24" t="str">
        <f t="shared" si="47"/>
        <v>no</v>
      </c>
      <c r="T36" s="25" t="str">
        <f t="shared" si="20"/>
        <v>-</v>
      </c>
      <c r="U36" s="20" t="str">
        <f t="shared" si="21"/>
        <v>-</v>
      </c>
      <c r="V36" s="20" t="str">
        <f t="shared" si="22"/>
        <v/>
      </c>
      <c r="W36" s="26" t="str">
        <f t="shared" si="0"/>
        <v>-</v>
      </c>
      <c r="X36" s="28" t="str">
        <f t="shared" si="48"/>
        <v/>
      </c>
      <c r="Y36" s="25" t="str">
        <f t="shared" si="23"/>
        <v>-</v>
      </c>
      <c r="Z36" s="20" t="str">
        <f t="shared" si="11"/>
        <v>-</v>
      </c>
      <c r="AA36" s="20" t="str">
        <f t="shared" si="24"/>
        <v>-</v>
      </c>
      <c r="AB36" s="27" t="str">
        <f t="shared" si="25"/>
        <v/>
      </c>
      <c r="AC36" s="27" t="str">
        <f t="shared" si="1"/>
        <v>-</v>
      </c>
      <c r="AD36" s="138" t="str">
        <f t="shared" si="26"/>
        <v/>
      </c>
      <c r="AE36" s="144" t="str">
        <f t="shared" si="27"/>
        <v>-</v>
      </c>
      <c r="AF36" s="143" t="str">
        <f t="shared" si="28"/>
        <v>-</v>
      </c>
      <c r="AG36" s="27" t="str">
        <f t="shared" si="29"/>
        <v/>
      </c>
      <c r="AH36" s="27" t="str">
        <f t="shared" si="30"/>
        <v>-</v>
      </c>
      <c r="AI36" s="138" t="str">
        <f t="shared" si="49"/>
        <v/>
      </c>
      <c r="AJ36" s="144" t="str">
        <f t="shared" si="31"/>
        <v>-</v>
      </c>
      <c r="AK36" s="143" t="str">
        <f t="shared" si="32"/>
        <v>-</v>
      </c>
      <c r="AL36" s="27" t="str">
        <f t="shared" si="33"/>
        <v/>
      </c>
      <c r="AM36" s="27" t="str">
        <f t="shared" si="3"/>
        <v>-</v>
      </c>
      <c r="AN36" s="138" t="str">
        <f t="shared" si="50"/>
        <v/>
      </c>
      <c r="AO36" s="164" t="str">
        <f t="shared" si="34"/>
        <v>-</v>
      </c>
      <c r="AP36" s="19" t="str">
        <f t="shared" si="35"/>
        <v>-</v>
      </c>
      <c r="AQ36" s="28" t="str">
        <f t="shared" si="51"/>
        <v/>
      </c>
      <c r="AR36" s="164" t="str">
        <f t="shared" si="36"/>
        <v>-</v>
      </c>
      <c r="AS36" s="19" t="str">
        <f t="shared" si="15"/>
        <v>-</v>
      </c>
      <c r="AT36" s="28" t="str">
        <f t="shared" si="52"/>
        <v/>
      </c>
      <c r="AU36" s="164" t="str">
        <f t="shared" si="37"/>
        <v>-</v>
      </c>
      <c r="AV36" s="19" t="str">
        <f t="shared" si="16"/>
        <v>-</v>
      </c>
      <c r="AW36" s="28" t="str">
        <f t="shared" si="53"/>
        <v/>
      </c>
      <c r="AX36" s="164" t="str">
        <f t="shared" si="17"/>
        <v>-</v>
      </c>
      <c r="AY36" s="19" t="str">
        <f t="shared" si="38"/>
        <v>-</v>
      </c>
      <c r="AZ36" s="28" t="str">
        <f t="shared" si="39"/>
        <v/>
      </c>
      <c r="BA36" s="164" t="str">
        <f t="shared" si="18"/>
        <v>-</v>
      </c>
      <c r="BB36" s="19" t="str">
        <f t="shared" si="40"/>
        <v>-</v>
      </c>
      <c r="BC36" s="28" t="str">
        <f t="shared" si="41"/>
        <v/>
      </c>
    </row>
    <row r="37" spans="1:55" hidden="1">
      <c r="A37" s="179"/>
      <c r="B37" s="18" t="s">
        <v>108</v>
      </c>
      <c r="C37" s="19">
        <v>1</v>
      </c>
      <c r="D37" s="44">
        <v>50</v>
      </c>
      <c r="E37" s="44">
        <v>5000</v>
      </c>
      <c r="F37" s="45">
        <v>3</v>
      </c>
      <c r="G37" s="46">
        <v>0.17</v>
      </c>
      <c r="H37" s="47">
        <v>27</v>
      </c>
      <c r="I37" s="47">
        <v>0</v>
      </c>
      <c r="J37" s="47"/>
      <c r="K37" s="19" t="s">
        <v>8</v>
      </c>
      <c r="L37" s="20">
        <f>IF(AND($B$2&gt;=D37,$B$2&lt;=E37),H37/F37*G37*$B$2,"-")</f>
        <v>153</v>
      </c>
      <c r="M37" s="20">
        <f t="shared" si="42"/>
        <v>5.666666666666667</v>
      </c>
      <c r="N37" s="23">
        <f t="shared" ref="N37:N41" si="54">INT($B$3/H37)</f>
        <v>1</v>
      </c>
      <c r="O37" s="3">
        <f t="shared" si="43"/>
        <v>153</v>
      </c>
      <c r="P37" s="20">
        <f t="shared" si="44"/>
        <v>153</v>
      </c>
      <c r="Q37" s="20">
        <f t="shared" si="45"/>
        <v>5.666666666666667</v>
      </c>
      <c r="R37" s="20">
        <f t="shared" si="46"/>
        <v>5.666666666666667</v>
      </c>
      <c r="S37" s="24" t="str">
        <f t="shared" si="47"/>
        <v>yes</v>
      </c>
      <c r="T37" s="25">
        <f t="shared" si="20"/>
        <v>27</v>
      </c>
      <c r="U37" s="20" t="str">
        <f t="shared" si="21"/>
        <v>-</v>
      </c>
      <c r="V37" s="20" t="str">
        <f t="shared" si="22"/>
        <v/>
      </c>
      <c r="W37" s="26" t="str">
        <f t="shared" si="0"/>
        <v>-</v>
      </c>
      <c r="X37" s="28" t="str">
        <f t="shared" si="48"/>
        <v/>
      </c>
      <c r="Y37" s="25" t="str">
        <f t="shared" si="23"/>
        <v>-</v>
      </c>
      <c r="Z37" s="20">
        <f t="shared" si="11"/>
        <v>153</v>
      </c>
      <c r="AA37" s="20" t="str">
        <f t="shared" si="24"/>
        <v>-</v>
      </c>
      <c r="AB37" s="27" t="str">
        <f t="shared" si="25"/>
        <v/>
      </c>
      <c r="AC37" s="27" t="str">
        <f t="shared" si="1"/>
        <v>-</v>
      </c>
      <c r="AD37" s="138" t="str">
        <f t="shared" si="26"/>
        <v/>
      </c>
      <c r="AE37" s="144" t="str">
        <f t="shared" si="27"/>
        <v>-</v>
      </c>
      <c r="AF37" s="143" t="str">
        <f t="shared" si="28"/>
        <v>-</v>
      </c>
      <c r="AG37" s="27" t="str">
        <f t="shared" si="29"/>
        <v/>
      </c>
      <c r="AH37" s="27" t="str">
        <f t="shared" si="30"/>
        <v>-</v>
      </c>
      <c r="AI37" s="138" t="str">
        <f t="shared" si="49"/>
        <v/>
      </c>
      <c r="AJ37" s="144">
        <f t="shared" si="31"/>
        <v>5.666666666666667</v>
      </c>
      <c r="AK37" s="143">
        <f t="shared" si="32"/>
        <v>27</v>
      </c>
      <c r="AL37" s="27" t="str">
        <f t="shared" si="33"/>
        <v>Буревестник</v>
      </c>
      <c r="AM37" s="27" t="str">
        <f t="shared" si="3"/>
        <v>.Буревестник</v>
      </c>
      <c r="AN37" s="138" t="str">
        <f t="shared" si="50"/>
        <v>.DauriFinance</v>
      </c>
      <c r="AO37" s="164" t="str">
        <f t="shared" si="34"/>
        <v>-</v>
      </c>
      <c r="AP37" s="19" t="str">
        <f t="shared" si="35"/>
        <v>-</v>
      </c>
      <c r="AQ37" s="28" t="str">
        <f t="shared" si="51"/>
        <v/>
      </c>
      <c r="AR37" s="164" t="str">
        <f t="shared" si="36"/>
        <v>-</v>
      </c>
      <c r="AS37" s="19" t="str">
        <f t="shared" si="15"/>
        <v>-</v>
      </c>
      <c r="AT37" s="28" t="str">
        <f t="shared" si="52"/>
        <v/>
      </c>
      <c r="AU37" s="164" t="str">
        <f t="shared" si="37"/>
        <v>-</v>
      </c>
      <c r="AV37" s="19" t="str">
        <f t="shared" si="16"/>
        <v>-</v>
      </c>
      <c r="AW37" s="28" t="str">
        <f t="shared" si="53"/>
        <v/>
      </c>
      <c r="AX37" s="164" t="str">
        <f t="shared" si="17"/>
        <v>-</v>
      </c>
      <c r="AY37" s="19" t="str">
        <f t="shared" si="38"/>
        <v>-</v>
      </c>
      <c r="AZ37" s="28" t="str">
        <f t="shared" si="39"/>
        <v/>
      </c>
      <c r="BA37" s="164" t="str">
        <f t="shared" si="18"/>
        <v>-</v>
      </c>
      <c r="BB37" s="19" t="str">
        <f t="shared" si="40"/>
        <v>-</v>
      </c>
      <c r="BC37" s="28" t="str">
        <f t="shared" si="41"/>
        <v/>
      </c>
    </row>
    <row r="38" spans="1:55" hidden="1">
      <c r="A38" s="179"/>
      <c r="B38" s="18" t="s">
        <v>109</v>
      </c>
      <c r="C38" s="19">
        <v>1</v>
      </c>
      <c r="D38" s="44">
        <v>50</v>
      </c>
      <c r="E38" s="44">
        <v>10000</v>
      </c>
      <c r="F38" s="45">
        <v>4</v>
      </c>
      <c r="G38" s="46">
        <v>0.22720000000000001</v>
      </c>
      <c r="H38" s="47">
        <v>28</v>
      </c>
      <c r="I38" s="47">
        <v>0</v>
      </c>
      <c r="J38" s="47"/>
      <c r="K38" s="19" t="s">
        <v>8</v>
      </c>
      <c r="L38" s="20">
        <f>IF(AND($B$2&gt;=D38,$B$2&lt;=E38),H38/F38*G38*$B$2,"-")</f>
        <v>159.04</v>
      </c>
      <c r="M38" s="20">
        <f t="shared" si="42"/>
        <v>5.68</v>
      </c>
      <c r="N38" s="23">
        <f t="shared" si="54"/>
        <v>1</v>
      </c>
      <c r="O38" s="3">
        <f t="shared" si="43"/>
        <v>159.04</v>
      </c>
      <c r="P38" s="20">
        <f t="shared" si="44"/>
        <v>159.04</v>
      </c>
      <c r="Q38" s="20">
        <f t="shared" si="45"/>
        <v>5.68</v>
      </c>
      <c r="R38" s="20">
        <f t="shared" si="46"/>
        <v>5.68</v>
      </c>
      <c r="S38" s="24" t="str">
        <f t="shared" si="47"/>
        <v>yes</v>
      </c>
      <c r="T38" s="25">
        <f t="shared" si="20"/>
        <v>28</v>
      </c>
      <c r="U38" s="20" t="str">
        <f t="shared" si="21"/>
        <v>-</v>
      </c>
      <c r="V38" s="20" t="str">
        <f t="shared" si="22"/>
        <v/>
      </c>
      <c r="W38" s="26" t="str">
        <f t="shared" si="0"/>
        <v>-</v>
      </c>
      <c r="X38" s="28" t="str">
        <f t="shared" si="48"/>
        <v/>
      </c>
      <c r="Y38" s="25" t="str">
        <f t="shared" si="23"/>
        <v>-</v>
      </c>
      <c r="Z38" s="20">
        <f t="shared" si="11"/>
        <v>159.04</v>
      </c>
      <c r="AA38" s="20" t="str">
        <f t="shared" si="24"/>
        <v>-</v>
      </c>
      <c r="AB38" s="27" t="str">
        <f t="shared" si="25"/>
        <v/>
      </c>
      <c r="AC38" s="27" t="str">
        <f t="shared" si="1"/>
        <v>-</v>
      </c>
      <c r="AD38" s="138" t="str">
        <f t="shared" si="26"/>
        <v/>
      </c>
      <c r="AE38" s="144">
        <f t="shared" si="27"/>
        <v>5.68</v>
      </c>
      <c r="AF38" s="143">
        <f t="shared" si="28"/>
        <v>28</v>
      </c>
      <c r="AG38" s="27" t="str">
        <f t="shared" si="29"/>
        <v>Лакшми</v>
      </c>
      <c r="AH38" s="27" t="str">
        <f t="shared" si="30"/>
        <v>.Лакшми</v>
      </c>
      <c r="AI38" s="138" t="str">
        <f t="shared" si="49"/>
        <v>.DauriFinance</v>
      </c>
      <c r="AJ38" s="144" t="str">
        <f t="shared" si="31"/>
        <v>-</v>
      </c>
      <c r="AK38" s="143" t="str">
        <f t="shared" si="32"/>
        <v>-</v>
      </c>
      <c r="AL38" s="27" t="str">
        <f t="shared" si="33"/>
        <v/>
      </c>
      <c r="AM38" s="27" t="str">
        <f t="shared" si="3"/>
        <v>-</v>
      </c>
      <c r="AN38" s="138" t="str">
        <f t="shared" si="50"/>
        <v/>
      </c>
      <c r="AO38" s="164" t="str">
        <f t="shared" si="34"/>
        <v>-</v>
      </c>
      <c r="AP38" s="19" t="str">
        <f t="shared" si="35"/>
        <v>-</v>
      </c>
      <c r="AQ38" s="28" t="str">
        <f t="shared" si="51"/>
        <v/>
      </c>
      <c r="AR38" s="164" t="str">
        <f t="shared" si="36"/>
        <v>-</v>
      </c>
      <c r="AS38" s="19" t="str">
        <f t="shared" si="15"/>
        <v>-</v>
      </c>
      <c r="AT38" s="28" t="str">
        <f t="shared" si="52"/>
        <v/>
      </c>
      <c r="AU38" s="164" t="str">
        <f t="shared" si="37"/>
        <v>-</v>
      </c>
      <c r="AV38" s="19" t="str">
        <f t="shared" si="16"/>
        <v>-</v>
      </c>
      <c r="AW38" s="28" t="str">
        <f t="shared" si="53"/>
        <v/>
      </c>
      <c r="AX38" s="164" t="str">
        <f t="shared" si="17"/>
        <v>-</v>
      </c>
      <c r="AY38" s="19" t="str">
        <f t="shared" si="38"/>
        <v>-</v>
      </c>
      <c r="AZ38" s="28" t="str">
        <f t="shared" si="39"/>
        <v/>
      </c>
      <c r="BA38" s="164" t="str">
        <f t="shared" si="18"/>
        <v>-</v>
      </c>
      <c r="BB38" s="19" t="str">
        <f t="shared" si="40"/>
        <v>-</v>
      </c>
      <c r="BC38" s="28" t="str">
        <f t="shared" si="41"/>
        <v/>
      </c>
    </row>
    <row r="39" spans="1:55" s="40" customFormat="1" ht="15" hidden="1" thickBot="1">
      <c r="A39" s="178"/>
      <c r="B39" s="30" t="s">
        <v>59</v>
      </c>
      <c r="C39" s="19">
        <v>0</v>
      </c>
      <c r="D39" s="31">
        <v>250</v>
      </c>
      <c r="E39" s="31">
        <v>7000</v>
      </c>
      <c r="F39" s="32">
        <v>1</v>
      </c>
      <c r="G39" s="33">
        <v>0.125</v>
      </c>
      <c r="H39" s="32">
        <v>10</v>
      </c>
      <c r="I39" s="48">
        <v>0</v>
      </c>
      <c r="J39" s="32"/>
      <c r="K39" s="32" t="s">
        <v>8</v>
      </c>
      <c r="L39" s="31" t="str">
        <f>IF(AND($B$2&gt;=D39,$B$2&lt;=E39),H39/F39*G39*$B$2,"-")</f>
        <v>-</v>
      </c>
      <c r="M39" s="31" t="str">
        <f t="shared" si="42"/>
        <v>-</v>
      </c>
      <c r="N39" s="34">
        <f t="shared" si="54"/>
        <v>3</v>
      </c>
      <c r="O39" s="35" t="str">
        <f t="shared" si="43"/>
        <v>wrong time or amount</v>
      </c>
      <c r="P39" s="20" t="str">
        <f t="shared" si="44"/>
        <v>-</v>
      </c>
      <c r="Q39" s="36" t="str">
        <f t="shared" si="45"/>
        <v>-</v>
      </c>
      <c r="R39" s="20" t="str">
        <f t="shared" si="46"/>
        <v>-</v>
      </c>
      <c r="S39" s="37" t="str">
        <f t="shared" si="47"/>
        <v>inactive</v>
      </c>
      <c r="T39" s="38" t="str">
        <f t="shared" si="20"/>
        <v>-</v>
      </c>
      <c r="U39" s="36" t="str">
        <f t="shared" si="21"/>
        <v>-</v>
      </c>
      <c r="V39" s="36" t="str">
        <f t="shared" si="22"/>
        <v/>
      </c>
      <c r="W39" s="39" t="str">
        <f t="shared" si="0"/>
        <v>-</v>
      </c>
      <c r="X39" s="28" t="str">
        <f t="shared" si="48"/>
        <v/>
      </c>
      <c r="Y39" s="38" t="str">
        <f t="shared" si="23"/>
        <v>-</v>
      </c>
      <c r="Z39" s="20" t="str">
        <f t="shared" si="11"/>
        <v>-</v>
      </c>
      <c r="AA39" s="36" t="str">
        <f t="shared" si="24"/>
        <v>-</v>
      </c>
      <c r="AB39" s="27" t="str">
        <f t="shared" si="25"/>
        <v/>
      </c>
      <c r="AC39" s="109" t="str">
        <f t="shared" si="1"/>
        <v>-</v>
      </c>
      <c r="AD39" s="138" t="str">
        <f t="shared" si="26"/>
        <v/>
      </c>
      <c r="AE39" s="144" t="str">
        <f t="shared" si="27"/>
        <v>-</v>
      </c>
      <c r="AF39" s="143" t="str">
        <f t="shared" si="28"/>
        <v>-</v>
      </c>
      <c r="AG39" s="27" t="str">
        <f t="shared" si="29"/>
        <v/>
      </c>
      <c r="AH39" s="27" t="str">
        <f t="shared" si="30"/>
        <v>-</v>
      </c>
      <c r="AI39" s="138" t="str">
        <f t="shared" si="49"/>
        <v/>
      </c>
      <c r="AJ39" s="144" t="str">
        <f t="shared" si="31"/>
        <v>-</v>
      </c>
      <c r="AK39" s="143" t="str">
        <f t="shared" si="32"/>
        <v>-</v>
      </c>
      <c r="AL39" s="27" t="str">
        <f t="shared" si="33"/>
        <v/>
      </c>
      <c r="AM39" s="27" t="str">
        <f t="shared" si="3"/>
        <v>-</v>
      </c>
      <c r="AN39" s="138" t="str">
        <f t="shared" si="50"/>
        <v/>
      </c>
      <c r="AO39" s="164" t="str">
        <f t="shared" si="34"/>
        <v>-</v>
      </c>
      <c r="AP39" s="19" t="str">
        <f t="shared" si="35"/>
        <v>-</v>
      </c>
      <c r="AQ39" s="28" t="str">
        <f t="shared" si="51"/>
        <v/>
      </c>
      <c r="AR39" s="164" t="str">
        <f t="shared" si="36"/>
        <v>-</v>
      </c>
      <c r="AS39" s="19" t="str">
        <f t="shared" si="15"/>
        <v>-</v>
      </c>
      <c r="AT39" s="28" t="str">
        <f t="shared" si="52"/>
        <v/>
      </c>
      <c r="AU39" s="164" t="str">
        <f t="shared" si="37"/>
        <v>-</v>
      </c>
      <c r="AV39" s="19" t="str">
        <f t="shared" si="16"/>
        <v>-</v>
      </c>
      <c r="AW39" s="28" t="str">
        <f t="shared" si="53"/>
        <v/>
      </c>
      <c r="AX39" s="164" t="str">
        <f t="shared" si="17"/>
        <v>-</v>
      </c>
      <c r="AY39" s="19" t="str">
        <f t="shared" si="38"/>
        <v>-</v>
      </c>
      <c r="AZ39" s="28" t="str">
        <f t="shared" si="39"/>
        <v/>
      </c>
      <c r="BA39" s="164" t="str">
        <f t="shared" si="18"/>
        <v>-</v>
      </c>
      <c r="BB39" s="19" t="str">
        <f t="shared" si="40"/>
        <v>-</v>
      </c>
      <c r="BC39" s="28" t="str">
        <f t="shared" si="41"/>
        <v/>
      </c>
    </row>
    <row r="40" spans="1:55" s="110" customFormat="1" ht="15" hidden="1" thickBot="1">
      <c r="B40" s="114"/>
      <c r="C40" s="115"/>
      <c r="D40" s="116"/>
      <c r="E40" s="116"/>
      <c r="F40" s="115"/>
      <c r="G40" s="117"/>
      <c r="H40" s="115"/>
      <c r="I40" s="115"/>
      <c r="J40" s="115"/>
      <c r="K40" s="115"/>
      <c r="L40" s="116"/>
      <c r="M40" s="116"/>
      <c r="N40" s="118" t="e">
        <f t="shared" si="54"/>
        <v>#DIV/0!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21"/>
      <c r="Y40" s="119"/>
      <c r="Z40" s="120"/>
      <c r="AA40" s="120"/>
      <c r="AB40" s="120"/>
      <c r="AC40" s="120"/>
      <c r="AD40" s="140"/>
      <c r="AE40" s="119"/>
      <c r="AF40" s="120"/>
      <c r="AG40" s="120"/>
      <c r="AH40" s="120"/>
      <c r="AI40" s="140"/>
      <c r="AJ40" s="119"/>
      <c r="AK40" s="120"/>
      <c r="AL40" s="120"/>
      <c r="AM40" s="120"/>
      <c r="AN40" s="140"/>
      <c r="AO40" s="124"/>
      <c r="AP40" s="125"/>
      <c r="AQ40" s="154"/>
      <c r="AR40" s="124"/>
      <c r="AS40" s="125"/>
      <c r="AT40" s="154"/>
      <c r="AU40" s="124"/>
      <c r="AV40" s="125"/>
      <c r="AW40" s="154"/>
      <c r="AX40" s="164" t="str">
        <f t="shared" si="17"/>
        <v>-</v>
      </c>
      <c r="AY40" s="125"/>
      <c r="AZ40" s="154"/>
      <c r="BA40" s="164" t="str">
        <f t="shared" si="18"/>
        <v>-</v>
      </c>
      <c r="BB40" s="125"/>
      <c r="BC40" s="154"/>
    </row>
    <row r="41" spans="1:55" hidden="1">
      <c r="A41" s="180"/>
      <c r="B41" s="8" t="s">
        <v>15</v>
      </c>
      <c r="C41" s="8"/>
      <c r="D41" s="9" t="s">
        <v>0</v>
      </c>
      <c r="E41" s="9" t="s">
        <v>19</v>
      </c>
      <c r="F41" s="8" t="s">
        <v>11</v>
      </c>
      <c r="G41" s="10" t="s">
        <v>3</v>
      </c>
      <c r="H41" s="8" t="s">
        <v>4</v>
      </c>
      <c r="I41" s="8" t="s">
        <v>5</v>
      </c>
      <c r="J41" s="8"/>
      <c r="K41" s="8" t="s">
        <v>6</v>
      </c>
      <c r="L41" s="9" t="s">
        <v>9</v>
      </c>
      <c r="M41" s="9" t="s">
        <v>10</v>
      </c>
      <c r="N41" s="42" t="e">
        <f t="shared" si="54"/>
        <v>#VALUE!</v>
      </c>
      <c r="O41" s="2" t="s">
        <v>36</v>
      </c>
      <c r="P41" s="9" t="s">
        <v>37</v>
      </c>
      <c r="Q41" s="9" t="s">
        <v>10</v>
      </c>
      <c r="R41" s="9" t="s">
        <v>10</v>
      </c>
      <c r="S41" s="12" t="s">
        <v>17</v>
      </c>
      <c r="T41" s="25" t="str">
        <f t="shared" ref="T41:T46" si="55">IF(S41="yes",H41,"-")</f>
        <v>-</v>
      </c>
      <c r="U41" s="20" t="str">
        <f t="shared" ref="U41:U46" si="56">IF(T41=$T$132,P41,"-")</f>
        <v>-</v>
      </c>
      <c r="V41" s="20" t="str">
        <f t="shared" ref="V41:V46" si="57">IF(U41=$U$132,B41,"")</f>
        <v/>
      </c>
      <c r="W41" s="26" t="str">
        <f t="shared" si="0"/>
        <v>-</v>
      </c>
      <c r="X41" s="28" t="str">
        <f>IF(V41=$B41,CONCATENATE(".",$B$41),"")</f>
        <v/>
      </c>
      <c r="Y41" s="25" t="str">
        <f t="shared" ref="Y41:Y46" si="58">IF(Z41=$Z$132,H41,"-")</f>
        <v>-</v>
      </c>
      <c r="Z41" s="20" t="str">
        <f t="shared" si="11"/>
        <v>-</v>
      </c>
      <c r="AA41" s="20" t="str">
        <f t="shared" ref="AA41:AA46" si="59">IF(Z41=$Z$132,Q41,"-")</f>
        <v>-</v>
      </c>
      <c r="AB41" s="27" t="str">
        <f t="shared" ref="AB41:AB46" si="60">IF(Z41=$Z$132,B41,"")</f>
        <v/>
      </c>
      <c r="AC41" s="27" t="str">
        <f t="shared" si="1"/>
        <v>-</v>
      </c>
      <c r="AD41" s="138" t="str">
        <f t="shared" ref="AD41:AD46" si="61">IF(AB41=B41,CONCATENATE(".",$B$41),"")</f>
        <v/>
      </c>
      <c r="AE41" s="144" t="str">
        <f t="shared" ref="AE41:AE46" si="62">IF($Z41=$Z$133,$Q41,"-")</f>
        <v>-</v>
      </c>
      <c r="AF41" s="143" t="str">
        <f t="shared" ref="AF41:AF46" si="63">IF($Z41=$Z$133,$H41,"-")</f>
        <v>-</v>
      </c>
      <c r="AG41" s="27" t="str">
        <f t="shared" ref="AG41:AG46" si="64">IF(Z41=$Z$133,B41,"")</f>
        <v/>
      </c>
      <c r="AH41" s="27" t="str">
        <f t="shared" ref="AH41:AH46" si="65">IF(AG41&lt;&gt;"",CONCATENATE(".",AG41),"-")</f>
        <v>-</v>
      </c>
      <c r="AI41" s="138" t="str">
        <f>IF(AG41=$B41,CONCATENATE(".",$B$41),"")</f>
        <v/>
      </c>
      <c r="AJ41" s="144" t="str">
        <f t="shared" ref="AJ41:AJ46" si="66">IF(Z41=$Z$134,$Q41,"-")</f>
        <v>-</v>
      </c>
      <c r="AK41" s="143" t="str">
        <f t="shared" ref="AK41:AK46" si="67">IF($Z41=$Z$134,$H41,"-")</f>
        <v>-</v>
      </c>
      <c r="AL41" s="27" t="str">
        <f t="shared" ref="AL41:AL46" si="68">IF(Z41=$Z$134,B41,"")</f>
        <v/>
      </c>
      <c r="AM41" s="27" t="str">
        <f t="shared" si="3"/>
        <v>-</v>
      </c>
      <c r="AN41" s="138" t="str">
        <f>IF(AL41=$B41,CONCATENATE(".",$B$41),"")</f>
        <v/>
      </c>
      <c r="AO41" s="164" t="str">
        <f t="shared" ref="AO41:AO46" si="69">IF(R41=$R$132,$B41,"-")</f>
        <v>-</v>
      </c>
      <c r="AP41" s="19" t="str">
        <f t="shared" ref="AP41:AP46" si="70">IF(AO41=B41,CONCATENATE(".",$B41),"-")</f>
        <v>-</v>
      </c>
      <c r="AQ41" s="28" t="str">
        <f>IF(AO41=$B41,CONCATENATE(".",$B$41),"")</f>
        <v/>
      </c>
      <c r="AR41" s="164" t="str">
        <f t="shared" ref="AR41:AR46" si="71">IF(R41=$R$133,$B41,"-")</f>
        <v>-</v>
      </c>
      <c r="AS41" s="19" t="str">
        <f t="shared" si="15"/>
        <v>-</v>
      </c>
      <c r="AT41" s="28" t="str">
        <f>IF(AR41=$B41,CONCATENATE(".",$B$41),"")</f>
        <v/>
      </c>
      <c r="AU41" s="164" t="str">
        <f t="shared" ref="AU41:AU46" si="72">IF($R41=$R$134,$B41,"-")</f>
        <v>-</v>
      </c>
      <c r="AV41" s="19" t="str">
        <f t="shared" si="16"/>
        <v>-</v>
      </c>
      <c r="AW41" s="28" t="str">
        <f>IF(AU41=$B41,CONCATENATE(".",$B$41),"")</f>
        <v/>
      </c>
      <c r="AX41" s="164" t="str">
        <f t="shared" si="17"/>
        <v>-</v>
      </c>
      <c r="AY41" s="19" t="str">
        <f t="shared" ref="AY41:AY46" si="73">IF(AX41=$B41,CONCATENATE(".",$B41),"-")</f>
        <v>-</v>
      </c>
      <c r="AZ41" s="28" t="str">
        <f t="shared" ref="AZ41:AZ46" si="74">IF(AX41=$B41,CONCATENATE(".",$B$41),"")</f>
        <v/>
      </c>
      <c r="BA41" s="164" t="str">
        <f t="shared" si="18"/>
        <v>-</v>
      </c>
      <c r="BB41" s="19" t="str">
        <f t="shared" ref="BB41:BB46" si="75">IF(BA41=$B41,CONCATENATE(".",$B41),"-")</f>
        <v>-</v>
      </c>
      <c r="BC41" s="28" t="str">
        <f t="shared" ref="BC41:BC46" si="76">IF(BA41=$B41,CONCATENATE(".",$B$41),"")</f>
        <v/>
      </c>
    </row>
    <row r="42" spans="1:55" ht="15" hidden="1" thickBot="1">
      <c r="A42" s="181"/>
      <c r="B42" s="18" t="s">
        <v>93</v>
      </c>
      <c r="C42" s="19">
        <v>0</v>
      </c>
      <c r="D42" s="20">
        <v>10</v>
      </c>
      <c r="E42" s="20">
        <v>100</v>
      </c>
      <c r="F42" s="19">
        <v>1</v>
      </c>
      <c r="G42" s="21">
        <v>7.4999999999999997E-3</v>
      </c>
      <c r="H42" s="19">
        <v>300</v>
      </c>
      <c r="I42" s="22">
        <v>1</v>
      </c>
      <c r="J42" s="19"/>
      <c r="K42" s="19" t="s">
        <v>7</v>
      </c>
      <c r="L42" s="20">
        <f>IF(AND($B$2&gt;=D42,$B$2&lt;=E42),H42/F42*G42*$B$2+IF(I42=1,$B$2),"-")</f>
        <v>325</v>
      </c>
      <c r="M42" s="20">
        <f>IF($L42="-","-",$L42/$H42)</f>
        <v>1.0833333333333333</v>
      </c>
      <c r="N42" s="6">
        <v>5.58</v>
      </c>
      <c r="O42" s="3" t="str">
        <f>IF(AND(M42&lt;&gt;"-",H42&lt;=$B$3),INT($B$3/H42)*L42,"wrong time or amount")</f>
        <v>wrong time or amount</v>
      </c>
      <c r="P42" s="20" t="str">
        <f>IF(OR(S42="no",S42="inactive"),"-",L42)</f>
        <v>-</v>
      </c>
      <c r="Q42" s="20" t="str">
        <f>IF($P42="-","-",$P42/$H42)</f>
        <v>-</v>
      </c>
      <c r="R42" s="20" t="str">
        <f>IF(OR($P42="-",$I42=1),"-",$P42/$H42)</f>
        <v>-</v>
      </c>
      <c r="S42" s="24" t="str">
        <f>IF(C42=1,IF(O42="wrong time or amount","no","yes"),"inactive")</f>
        <v>inactive</v>
      </c>
      <c r="T42" s="25" t="str">
        <f t="shared" si="55"/>
        <v>-</v>
      </c>
      <c r="U42" s="20" t="str">
        <f t="shared" si="56"/>
        <v>-</v>
      </c>
      <c r="V42" s="20" t="str">
        <f t="shared" si="57"/>
        <v/>
      </c>
      <c r="W42" s="26" t="str">
        <f t="shared" si="0"/>
        <v>-</v>
      </c>
      <c r="X42" s="28" t="str">
        <f t="shared" ref="X42:X46" si="77">IF(V42=$B42,CONCATENATE(".",$B$41),"")</f>
        <v/>
      </c>
      <c r="Y42" s="25" t="str">
        <f t="shared" si="58"/>
        <v>-</v>
      </c>
      <c r="Z42" s="20" t="str">
        <f t="shared" si="11"/>
        <v>-</v>
      </c>
      <c r="AA42" s="20" t="str">
        <f t="shared" si="59"/>
        <v>-</v>
      </c>
      <c r="AB42" s="27" t="str">
        <f t="shared" si="60"/>
        <v/>
      </c>
      <c r="AC42" s="27" t="str">
        <f t="shared" si="1"/>
        <v>-</v>
      </c>
      <c r="AD42" s="138" t="str">
        <f t="shared" si="61"/>
        <v/>
      </c>
      <c r="AE42" s="144" t="str">
        <f t="shared" si="62"/>
        <v>-</v>
      </c>
      <c r="AF42" s="143" t="str">
        <f t="shared" si="63"/>
        <v>-</v>
      </c>
      <c r="AG42" s="27" t="str">
        <f t="shared" si="64"/>
        <v/>
      </c>
      <c r="AH42" s="27" t="str">
        <f t="shared" si="65"/>
        <v>-</v>
      </c>
      <c r="AI42" s="138" t="str">
        <f t="shared" ref="AI42:AI46" si="78">IF(AG42=$B42,CONCATENATE(".",$B$41),"")</f>
        <v/>
      </c>
      <c r="AJ42" s="144" t="str">
        <f t="shared" si="66"/>
        <v>-</v>
      </c>
      <c r="AK42" s="143" t="str">
        <f t="shared" si="67"/>
        <v>-</v>
      </c>
      <c r="AL42" s="27" t="str">
        <f t="shared" si="68"/>
        <v/>
      </c>
      <c r="AM42" s="27" t="str">
        <f t="shared" si="3"/>
        <v>-</v>
      </c>
      <c r="AN42" s="138" t="str">
        <f t="shared" ref="AN42:AN46" si="79">IF(AL42=$B42,CONCATENATE(".",$B$41),"")</f>
        <v/>
      </c>
      <c r="AO42" s="164" t="str">
        <f t="shared" si="69"/>
        <v>-</v>
      </c>
      <c r="AP42" s="19" t="str">
        <f t="shared" si="70"/>
        <v>-</v>
      </c>
      <c r="AQ42" s="28" t="str">
        <f t="shared" ref="AQ42:AQ46" si="80">IF(AO42=$B42,CONCATENATE(".",$B$41),"")</f>
        <v/>
      </c>
      <c r="AR42" s="164" t="str">
        <f t="shared" si="71"/>
        <v>-</v>
      </c>
      <c r="AS42" s="19" t="str">
        <f t="shared" si="15"/>
        <v>-</v>
      </c>
      <c r="AT42" s="28" t="str">
        <f t="shared" ref="AT42:AT46" si="81">IF(AR42=$B42,CONCATENATE(".",$B$41),"")</f>
        <v/>
      </c>
      <c r="AU42" s="164" t="str">
        <f t="shared" si="72"/>
        <v>-</v>
      </c>
      <c r="AV42" s="19" t="str">
        <f t="shared" si="16"/>
        <v>-</v>
      </c>
      <c r="AW42" s="28" t="str">
        <f t="shared" ref="AW42:AW46" si="82">IF(AU42=$B42,CONCATENATE(".",$B$41),"")</f>
        <v/>
      </c>
      <c r="AX42" s="164" t="str">
        <f t="shared" si="17"/>
        <v>-</v>
      </c>
      <c r="AY42" s="19" t="str">
        <f t="shared" si="73"/>
        <v>-</v>
      </c>
      <c r="AZ42" s="28" t="str">
        <f t="shared" si="74"/>
        <v/>
      </c>
      <c r="BA42" s="164" t="str">
        <f t="shared" si="18"/>
        <v>-</v>
      </c>
      <c r="BB42" s="19" t="str">
        <f t="shared" si="75"/>
        <v>-</v>
      </c>
      <c r="BC42" s="28" t="str">
        <f t="shared" si="76"/>
        <v/>
      </c>
    </row>
    <row r="43" spans="1:55" hidden="1">
      <c r="A43" s="181"/>
      <c r="B43" s="18" t="s">
        <v>18</v>
      </c>
      <c r="C43" s="19">
        <v>1</v>
      </c>
      <c r="D43" s="20">
        <v>50</v>
      </c>
      <c r="E43" s="20">
        <v>500</v>
      </c>
      <c r="F43" s="19">
        <v>1</v>
      </c>
      <c r="G43" s="21">
        <v>0.03</v>
      </c>
      <c r="H43" s="19">
        <v>55</v>
      </c>
      <c r="I43" s="19">
        <v>0</v>
      </c>
      <c r="J43" s="19"/>
      <c r="K43" s="19" t="s">
        <v>7</v>
      </c>
      <c r="L43" s="20">
        <f>IF(AND($B$2&gt;=D43,$B$2&lt;=E43),H43/F43*G43*$B$2+IF(I43=1,$B$2),"-")</f>
        <v>165</v>
      </c>
      <c r="M43" s="20">
        <f>IF($L43="-","-",$L43/$H43)</f>
        <v>3</v>
      </c>
      <c r="N43" s="23">
        <f t="shared" ref="N43:N47" si="83">INT($B$3/H43)</f>
        <v>0</v>
      </c>
      <c r="O43" s="3" t="str">
        <f>IF(AND(M43&lt;&gt;"-",H43&lt;=$B$3),INT($B$3/H43)*L43,"wrong time or amount")</f>
        <v>wrong time or amount</v>
      </c>
      <c r="P43" s="20" t="str">
        <f>IF(OR(S43="no",S43="inactive"),"-",L43)</f>
        <v>-</v>
      </c>
      <c r="Q43" s="20" t="str">
        <f>IF($P43="-","-",$P43/$H43)</f>
        <v>-</v>
      </c>
      <c r="R43" s="20" t="str">
        <f>IF(OR($P43="-",$I43=1),"-",$P43/$H43)</f>
        <v>-</v>
      </c>
      <c r="S43" s="24" t="str">
        <f>IF(C43=1,IF(O43="wrong time or amount","no","yes"),"inactive")</f>
        <v>no</v>
      </c>
      <c r="T43" s="25" t="str">
        <f t="shared" si="55"/>
        <v>-</v>
      </c>
      <c r="U43" s="20" t="str">
        <f t="shared" si="56"/>
        <v>-</v>
      </c>
      <c r="V43" s="20" t="str">
        <f t="shared" si="57"/>
        <v/>
      </c>
      <c r="W43" s="26" t="str">
        <f t="shared" si="0"/>
        <v>-</v>
      </c>
      <c r="X43" s="28" t="str">
        <f t="shared" si="77"/>
        <v/>
      </c>
      <c r="Y43" s="25" t="str">
        <f t="shared" si="58"/>
        <v>-</v>
      </c>
      <c r="Z43" s="20" t="str">
        <f t="shared" si="11"/>
        <v>-</v>
      </c>
      <c r="AA43" s="20" t="str">
        <f t="shared" si="59"/>
        <v>-</v>
      </c>
      <c r="AB43" s="27" t="str">
        <f t="shared" si="60"/>
        <v/>
      </c>
      <c r="AC43" s="27" t="str">
        <f t="shared" si="1"/>
        <v>-</v>
      </c>
      <c r="AD43" s="138" t="str">
        <f t="shared" si="61"/>
        <v/>
      </c>
      <c r="AE43" s="144" t="str">
        <f t="shared" si="62"/>
        <v>-</v>
      </c>
      <c r="AF43" s="143" t="str">
        <f t="shared" si="63"/>
        <v>-</v>
      </c>
      <c r="AG43" s="27" t="str">
        <f t="shared" si="64"/>
        <v/>
      </c>
      <c r="AH43" s="27" t="str">
        <f t="shared" si="65"/>
        <v>-</v>
      </c>
      <c r="AI43" s="138" t="str">
        <f t="shared" si="78"/>
        <v/>
      </c>
      <c r="AJ43" s="144" t="str">
        <f t="shared" si="66"/>
        <v>-</v>
      </c>
      <c r="AK43" s="143" t="str">
        <f t="shared" si="67"/>
        <v>-</v>
      </c>
      <c r="AL43" s="27" t="str">
        <f t="shared" si="68"/>
        <v/>
      </c>
      <c r="AM43" s="27" t="str">
        <f t="shared" si="3"/>
        <v>-</v>
      </c>
      <c r="AN43" s="138" t="str">
        <f t="shared" si="79"/>
        <v/>
      </c>
      <c r="AO43" s="164" t="str">
        <f t="shared" si="69"/>
        <v>-</v>
      </c>
      <c r="AP43" s="19" t="str">
        <f t="shared" si="70"/>
        <v>-</v>
      </c>
      <c r="AQ43" s="28" t="str">
        <f t="shared" si="80"/>
        <v/>
      </c>
      <c r="AR43" s="164" t="str">
        <f t="shared" si="71"/>
        <v>-</v>
      </c>
      <c r="AS43" s="19" t="str">
        <f t="shared" si="15"/>
        <v>-</v>
      </c>
      <c r="AT43" s="28" t="str">
        <f t="shared" si="81"/>
        <v/>
      </c>
      <c r="AU43" s="164" t="str">
        <f t="shared" si="72"/>
        <v>-</v>
      </c>
      <c r="AV43" s="19" t="str">
        <f t="shared" si="16"/>
        <v>-</v>
      </c>
      <c r="AW43" s="28" t="str">
        <f t="shared" si="82"/>
        <v/>
      </c>
      <c r="AX43" s="164" t="str">
        <f t="shared" si="17"/>
        <v>-</v>
      </c>
      <c r="AY43" s="19" t="str">
        <f t="shared" si="73"/>
        <v>-</v>
      </c>
      <c r="AZ43" s="28" t="str">
        <f t="shared" si="74"/>
        <v/>
      </c>
      <c r="BA43" s="164" t="str">
        <f t="shared" si="18"/>
        <v>-</v>
      </c>
      <c r="BB43" s="19" t="str">
        <f t="shared" si="75"/>
        <v>-</v>
      </c>
      <c r="BC43" s="28" t="str">
        <f t="shared" si="76"/>
        <v/>
      </c>
    </row>
    <row r="44" spans="1:55" ht="15" hidden="1" thickBot="1">
      <c r="A44" s="181"/>
      <c r="B44" s="18" t="s">
        <v>20</v>
      </c>
      <c r="C44" s="19">
        <v>1</v>
      </c>
      <c r="D44" s="20">
        <v>100</v>
      </c>
      <c r="E44" s="20">
        <v>2000</v>
      </c>
      <c r="F44" s="19">
        <f>3/24</f>
        <v>0.125</v>
      </c>
      <c r="G44" s="21">
        <v>2E-3</v>
      </c>
      <c r="H44" s="19">
        <v>15</v>
      </c>
      <c r="I44" s="22">
        <v>1</v>
      </c>
      <c r="J44" s="19"/>
      <c r="K44" s="19" t="s">
        <v>7</v>
      </c>
      <c r="L44" s="20">
        <f>IF(AND($B$2&gt;=D44,$B$2&lt;=E44),H44/F44*G44*$B$2+IF(I44=1,$B$2),"-")</f>
        <v>124</v>
      </c>
      <c r="M44" s="20">
        <f>IF($L44="-","-",$L44/$H44)</f>
        <v>8.2666666666666675</v>
      </c>
      <c r="N44" s="23">
        <f t="shared" si="83"/>
        <v>2</v>
      </c>
      <c r="O44" s="3">
        <f>IF(AND(M44&lt;&gt;"-",H44&lt;=$B$3),INT($B$3/H44)*L44,"wrong time or amount")</f>
        <v>248</v>
      </c>
      <c r="P44" s="20">
        <f>IF(OR(S44="no",S44="inactive"),"-",L44)</f>
        <v>124</v>
      </c>
      <c r="Q44" s="20">
        <f>IF($P44="-","-",$P44/$H44)</f>
        <v>8.2666666666666675</v>
      </c>
      <c r="R44" s="20" t="str">
        <f>IF(OR($P44="-",$I44=1),"-",$P44/$H44)</f>
        <v>-</v>
      </c>
      <c r="S44" s="24" t="str">
        <f>IF(C44=1,IF(O44="wrong time or amount","no","yes"),"inactive")</f>
        <v>yes</v>
      </c>
      <c r="T44" s="25">
        <f t="shared" si="55"/>
        <v>15</v>
      </c>
      <c r="U44" s="20" t="str">
        <f t="shared" si="56"/>
        <v>-</v>
      </c>
      <c r="V44" s="20" t="str">
        <f t="shared" si="57"/>
        <v/>
      </c>
      <c r="W44" s="26" t="str">
        <f t="shared" si="0"/>
        <v>-</v>
      </c>
      <c r="X44" s="28" t="str">
        <f t="shared" si="77"/>
        <v/>
      </c>
      <c r="Y44" s="25" t="str">
        <f t="shared" si="58"/>
        <v>-</v>
      </c>
      <c r="Z44" s="20">
        <f t="shared" si="11"/>
        <v>124</v>
      </c>
      <c r="AA44" s="20" t="str">
        <f t="shared" si="59"/>
        <v>-</v>
      </c>
      <c r="AB44" s="27" t="str">
        <f t="shared" si="60"/>
        <v/>
      </c>
      <c r="AC44" s="27" t="str">
        <f t="shared" si="1"/>
        <v>-</v>
      </c>
      <c r="AD44" s="138" t="str">
        <f t="shared" si="61"/>
        <v/>
      </c>
      <c r="AE44" s="144" t="str">
        <f t="shared" si="62"/>
        <v>-</v>
      </c>
      <c r="AF44" s="143" t="str">
        <f t="shared" si="63"/>
        <v>-</v>
      </c>
      <c r="AG44" s="27" t="str">
        <f t="shared" si="64"/>
        <v/>
      </c>
      <c r="AH44" s="27" t="str">
        <f t="shared" si="65"/>
        <v>-</v>
      </c>
      <c r="AI44" s="138" t="str">
        <f t="shared" si="78"/>
        <v/>
      </c>
      <c r="AJ44" s="144" t="str">
        <f t="shared" si="66"/>
        <v>-</v>
      </c>
      <c r="AK44" s="143" t="str">
        <f t="shared" si="67"/>
        <v>-</v>
      </c>
      <c r="AL44" s="27" t="str">
        <f t="shared" si="68"/>
        <v/>
      </c>
      <c r="AM44" s="27" t="str">
        <f t="shared" si="3"/>
        <v>-</v>
      </c>
      <c r="AN44" s="138" t="str">
        <f t="shared" si="79"/>
        <v/>
      </c>
      <c r="AO44" s="164" t="str">
        <f t="shared" si="69"/>
        <v>-</v>
      </c>
      <c r="AP44" s="19" t="str">
        <f t="shared" si="70"/>
        <v>-</v>
      </c>
      <c r="AQ44" s="28" t="str">
        <f t="shared" si="80"/>
        <v/>
      </c>
      <c r="AR44" s="164" t="str">
        <f t="shared" si="71"/>
        <v>-</v>
      </c>
      <c r="AS44" s="19" t="str">
        <f t="shared" si="15"/>
        <v>-</v>
      </c>
      <c r="AT44" s="28" t="str">
        <f t="shared" si="81"/>
        <v/>
      </c>
      <c r="AU44" s="164" t="str">
        <f t="shared" si="72"/>
        <v>-</v>
      </c>
      <c r="AV44" s="19" t="str">
        <f t="shared" si="16"/>
        <v>-</v>
      </c>
      <c r="AW44" s="28" t="str">
        <f t="shared" si="82"/>
        <v/>
      </c>
      <c r="AX44" s="164" t="str">
        <f t="shared" si="17"/>
        <v>-</v>
      </c>
      <c r="AY44" s="19" t="str">
        <f t="shared" si="73"/>
        <v>-</v>
      </c>
      <c r="AZ44" s="28" t="str">
        <f t="shared" si="74"/>
        <v/>
      </c>
      <c r="BA44" s="164" t="str">
        <f t="shared" si="18"/>
        <v>-</v>
      </c>
      <c r="BB44" s="19" t="str">
        <f t="shared" si="75"/>
        <v>-</v>
      </c>
      <c r="BC44" s="28" t="str">
        <f t="shared" si="76"/>
        <v/>
      </c>
    </row>
    <row r="45" spans="1:55" hidden="1">
      <c r="A45" s="181"/>
      <c r="B45" s="18" t="s">
        <v>21</v>
      </c>
      <c r="C45" s="19">
        <v>1</v>
      </c>
      <c r="D45" s="20">
        <v>25</v>
      </c>
      <c r="E45" s="20">
        <v>500</v>
      </c>
      <c r="F45" s="19">
        <v>10</v>
      </c>
      <c r="G45" s="21">
        <v>0.4</v>
      </c>
      <c r="H45" s="19">
        <v>40</v>
      </c>
      <c r="I45" s="19">
        <v>0</v>
      </c>
      <c r="J45" s="19"/>
      <c r="K45" s="19" t="s">
        <v>7</v>
      </c>
      <c r="L45" s="20">
        <f>IF(AND($B$2&gt;=D45,$B$2&lt;=E45),H45/F45*G45*$B$2+IF(I45=1,$B$2),"-")</f>
        <v>160</v>
      </c>
      <c r="M45" s="20">
        <f>IF($L45="-","-",$L45/$H45)</f>
        <v>4</v>
      </c>
      <c r="N45" s="23">
        <f t="shared" si="83"/>
        <v>0</v>
      </c>
      <c r="O45" s="3" t="str">
        <f>IF(AND(M45&lt;&gt;"-",H45&lt;=$B$3),INT($B$3/H45)*L45,"wrong time or amount")</f>
        <v>wrong time or amount</v>
      </c>
      <c r="P45" s="20" t="str">
        <f>IF(OR(S45="no",S45="inactive"),"-",L45)</f>
        <v>-</v>
      </c>
      <c r="Q45" s="20" t="str">
        <f>IF($P45="-","-",$P45/$H45)</f>
        <v>-</v>
      </c>
      <c r="R45" s="20" t="str">
        <f>IF(OR($P45="-",$I45=1),"-",$P45/$H45)</f>
        <v>-</v>
      </c>
      <c r="S45" s="24" t="str">
        <f>IF(C45=1,IF(O45="wrong time or amount","no","yes"),"inactive")</f>
        <v>no</v>
      </c>
      <c r="T45" s="25" t="str">
        <f t="shared" si="55"/>
        <v>-</v>
      </c>
      <c r="U45" s="20" t="str">
        <f t="shared" si="56"/>
        <v>-</v>
      </c>
      <c r="V45" s="20" t="str">
        <f t="shared" si="57"/>
        <v/>
      </c>
      <c r="W45" s="26" t="str">
        <f t="shared" si="0"/>
        <v>-</v>
      </c>
      <c r="X45" s="28" t="str">
        <f t="shared" si="77"/>
        <v/>
      </c>
      <c r="Y45" s="25" t="str">
        <f t="shared" si="58"/>
        <v>-</v>
      </c>
      <c r="Z45" s="20" t="str">
        <f t="shared" si="11"/>
        <v>-</v>
      </c>
      <c r="AA45" s="20" t="str">
        <f t="shared" si="59"/>
        <v>-</v>
      </c>
      <c r="AB45" s="27" t="str">
        <f t="shared" si="60"/>
        <v/>
      </c>
      <c r="AC45" s="27" t="str">
        <f t="shared" si="1"/>
        <v>-</v>
      </c>
      <c r="AD45" s="138" t="str">
        <f t="shared" si="61"/>
        <v/>
      </c>
      <c r="AE45" s="144" t="str">
        <f t="shared" si="62"/>
        <v>-</v>
      </c>
      <c r="AF45" s="143" t="str">
        <f t="shared" si="63"/>
        <v>-</v>
      </c>
      <c r="AG45" s="27" t="str">
        <f t="shared" si="64"/>
        <v/>
      </c>
      <c r="AH45" s="27" t="str">
        <f t="shared" si="65"/>
        <v>-</v>
      </c>
      <c r="AI45" s="138" t="str">
        <f t="shared" si="78"/>
        <v/>
      </c>
      <c r="AJ45" s="144" t="str">
        <f t="shared" si="66"/>
        <v>-</v>
      </c>
      <c r="AK45" s="143" t="str">
        <f t="shared" si="67"/>
        <v>-</v>
      </c>
      <c r="AL45" s="27" t="str">
        <f t="shared" si="68"/>
        <v/>
      </c>
      <c r="AM45" s="27" t="str">
        <f t="shared" si="3"/>
        <v>-</v>
      </c>
      <c r="AN45" s="138" t="str">
        <f t="shared" si="79"/>
        <v/>
      </c>
      <c r="AO45" s="164" t="str">
        <f t="shared" si="69"/>
        <v>-</v>
      </c>
      <c r="AP45" s="19" t="str">
        <f t="shared" si="70"/>
        <v>-</v>
      </c>
      <c r="AQ45" s="28" t="str">
        <f t="shared" si="80"/>
        <v/>
      </c>
      <c r="AR45" s="164" t="str">
        <f t="shared" si="71"/>
        <v>-</v>
      </c>
      <c r="AS45" s="19" t="str">
        <f t="shared" si="15"/>
        <v>-</v>
      </c>
      <c r="AT45" s="28" t="str">
        <f t="shared" si="81"/>
        <v/>
      </c>
      <c r="AU45" s="164" t="str">
        <f t="shared" si="72"/>
        <v>-</v>
      </c>
      <c r="AV45" s="19" t="str">
        <f t="shared" si="16"/>
        <v>-</v>
      </c>
      <c r="AW45" s="28" t="str">
        <f t="shared" si="82"/>
        <v/>
      </c>
      <c r="AX45" s="164" t="str">
        <f t="shared" si="17"/>
        <v>-</v>
      </c>
      <c r="AY45" s="19" t="str">
        <f t="shared" si="73"/>
        <v>-</v>
      </c>
      <c r="AZ45" s="28" t="str">
        <f t="shared" si="74"/>
        <v/>
      </c>
      <c r="BA45" s="164" t="str">
        <f t="shared" si="18"/>
        <v>-</v>
      </c>
      <c r="BB45" s="19" t="str">
        <f t="shared" si="75"/>
        <v>-</v>
      </c>
      <c r="BC45" s="28" t="str">
        <f t="shared" si="76"/>
        <v/>
      </c>
    </row>
    <row r="46" spans="1:55" ht="15" hidden="1" thickBot="1">
      <c r="A46" s="182"/>
      <c r="B46" s="49" t="s">
        <v>22</v>
      </c>
      <c r="C46" s="19">
        <v>1</v>
      </c>
      <c r="D46" s="50">
        <v>10</v>
      </c>
      <c r="E46" s="50">
        <v>3000</v>
      </c>
      <c r="F46" s="22">
        <v>1</v>
      </c>
      <c r="G46" s="51">
        <v>3.5799999999999998E-2</v>
      </c>
      <c r="H46" s="22">
        <v>50</v>
      </c>
      <c r="I46" s="22">
        <v>0</v>
      </c>
      <c r="J46" s="22"/>
      <c r="K46" s="22" t="s">
        <v>8</v>
      </c>
      <c r="L46" s="50">
        <f>IF(AND($B$2&gt;=D46,$B$2&lt;=E46),H46/F46*G46*$B$2+IF(I46=1,$B$2),"-")</f>
        <v>179</v>
      </c>
      <c r="M46" s="50">
        <f>IF($L46="-","-",$L46/$H46)</f>
        <v>3.58</v>
      </c>
      <c r="N46" s="23">
        <f t="shared" si="83"/>
        <v>0</v>
      </c>
      <c r="O46" s="3" t="str">
        <f>IF(AND(M46&lt;&gt;"-",H46&lt;=$B$3),INT($B$3/H46)*L46,"wrong time or amount")</f>
        <v>wrong time or amount</v>
      </c>
      <c r="P46" s="20" t="str">
        <f>IF(OR(S46="no",S46="inactive"),"-",L46)</f>
        <v>-</v>
      </c>
      <c r="Q46" s="20" t="str">
        <f>IF($P46="-","-",$P46/$H46)</f>
        <v>-</v>
      </c>
      <c r="R46" s="20" t="str">
        <f>IF(OR($P46="-",$I46=1),"-",$P46/$H46)</f>
        <v>-</v>
      </c>
      <c r="S46" s="24" t="str">
        <f>IF(C46=1,IF(O46="wrong time or amount","no","yes"),"inactive")</f>
        <v>no</v>
      </c>
      <c r="T46" s="25" t="str">
        <f t="shared" si="55"/>
        <v>-</v>
      </c>
      <c r="U46" s="20" t="str">
        <f t="shared" si="56"/>
        <v>-</v>
      </c>
      <c r="V46" s="20" t="str">
        <f t="shared" si="57"/>
        <v/>
      </c>
      <c r="W46" s="26" t="str">
        <f t="shared" si="0"/>
        <v>-</v>
      </c>
      <c r="X46" s="28" t="str">
        <f t="shared" si="77"/>
        <v/>
      </c>
      <c r="Y46" s="25" t="str">
        <f t="shared" si="58"/>
        <v>-</v>
      </c>
      <c r="Z46" s="20" t="str">
        <f t="shared" si="11"/>
        <v>-</v>
      </c>
      <c r="AA46" s="20" t="str">
        <f t="shared" si="59"/>
        <v>-</v>
      </c>
      <c r="AB46" s="27" t="str">
        <f t="shared" si="60"/>
        <v/>
      </c>
      <c r="AC46" s="27" t="str">
        <f t="shared" si="1"/>
        <v>-</v>
      </c>
      <c r="AD46" s="138" t="str">
        <f t="shared" si="61"/>
        <v/>
      </c>
      <c r="AE46" s="144" t="str">
        <f t="shared" si="62"/>
        <v>-</v>
      </c>
      <c r="AF46" s="143" t="str">
        <f t="shared" si="63"/>
        <v>-</v>
      </c>
      <c r="AG46" s="27" t="str">
        <f t="shared" si="64"/>
        <v/>
      </c>
      <c r="AH46" s="27" t="str">
        <f t="shared" si="65"/>
        <v>-</v>
      </c>
      <c r="AI46" s="138" t="str">
        <f t="shared" si="78"/>
        <v/>
      </c>
      <c r="AJ46" s="144" t="str">
        <f t="shared" si="66"/>
        <v>-</v>
      </c>
      <c r="AK46" s="143" t="str">
        <f t="shared" si="67"/>
        <v>-</v>
      </c>
      <c r="AL46" s="27" t="str">
        <f t="shared" si="68"/>
        <v/>
      </c>
      <c r="AM46" s="27" t="str">
        <f t="shared" si="3"/>
        <v>-</v>
      </c>
      <c r="AN46" s="138" t="str">
        <f t="shared" si="79"/>
        <v/>
      </c>
      <c r="AO46" s="164" t="str">
        <f t="shared" si="69"/>
        <v>-</v>
      </c>
      <c r="AP46" s="19" t="str">
        <f t="shared" si="70"/>
        <v>-</v>
      </c>
      <c r="AQ46" s="28" t="str">
        <f t="shared" si="80"/>
        <v/>
      </c>
      <c r="AR46" s="164" t="str">
        <f t="shared" si="71"/>
        <v>-</v>
      </c>
      <c r="AS46" s="19" t="str">
        <f t="shared" si="15"/>
        <v>-</v>
      </c>
      <c r="AT46" s="28" t="str">
        <f t="shared" si="81"/>
        <v/>
      </c>
      <c r="AU46" s="164" t="str">
        <f t="shared" si="72"/>
        <v>-</v>
      </c>
      <c r="AV46" s="19" t="str">
        <f t="shared" si="16"/>
        <v>-</v>
      </c>
      <c r="AW46" s="28" t="str">
        <f t="shared" si="82"/>
        <v/>
      </c>
      <c r="AX46" s="164" t="str">
        <f t="shared" si="17"/>
        <v>-</v>
      </c>
      <c r="AY46" s="19" t="str">
        <f t="shared" si="73"/>
        <v>-</v>
      </c>
      <c r="AZ46" s="28" t="str">
        <f t="shared" si="74"/>
        <v/>
      </c>
      <c r="BA46" s="164" t="str">
        <f t="shared" si="18"/>
        <v>-</v>
      </c>
      <c r="BB46" s="19" t="str">
        <f t="shared" si="75"/>
        <v>-</v>
      </c>
      <c r="BC46" s="28" t="str">
        <f t="shared" si="76"/>
        <v/>
      </c>
    </row>
    <row r="47" spans="1:55" s="110" customFormat="1" ht="15" hidden="1" thickBot="1">
      <c r="B47" s="114"/>
      <c r="C47" s="115"/>
      <c r="D47" s="116"/>
      <c r="E47" s="116"/>
      <c r="F47" s="115"/>
      <c r="G47" s="117"/>
      <c r="H47" s="115"/>
      <c r="I47" s="115"/>
      <c r="J47" s="115"/>
      <c r="K47" s="115"/>
      <c r="L47" s="116"/>
      <c r="M47" s="116"/>
      <c r="N47" s="122" t="e">
        <f t="shared" si="83"/>
        <v>#DIV/0!</v>
      </c>
      <c r="O47" s="116"/>
      <c r="P47" s="116"/>
      <c r="Q47" s="116"/>
      <c r="R47" s="116"/>
      <c r="S47" s="116"/>
      <c r="T47" s="116"/>
      <c r="U47" s="116"/>
      <c r="V47" s="116"/>
      <c r="W47" s="116"/>
      <c r="X47" s="121"/>
      <c r="Y47" s="119"/>
      <c r="Z47" s="120"/>
      <c r="AA47" s="120"/>
      <c r="AB47" s="120"/>
      <c r="AC47" s="120"/>
      <c r="AD47" s="140"/>
      <c r="AE47" s="119"/>
      <c r="AF47" s="120"/>
      <c r="AG47" s="120"/>
      <c r="AH47" s="120"/>
      <c r="AI47" s="140"/>
      <c r="AJ47" s="119"/>
      <c r="AK47" s="120"/>
      <c r="AL47" s="120"/>
      <c r="AM47" s="120"/>
      <c r="AN47" s="140"/>
      <c r="AO47" s="124"/>
      <c r="AP47" s="125"/>
      <c r="AQ47" s="154"/>
      <c r="AR47" s="124"/>
      <c r="AS47" s="125"/>
      <c r="AT47" s="154"/>
      <c r="AU47" s="124"/>
      <c r="AV47" s="125"/>
      <c r="AW47" s="154"/>
      <c r="AX47" s="164" t="str">
        <f t="shared" si="17"/>
        <v>-</v>
      </c>
      <c r="AY47" s="125"/>
      <c r="AZ47" s="154"/>
      <c r="BA47" s="164" t="str">
        <f t="shared" si="18"/>
        <v>-</v>
      </c>
      <c r="BB47" s="125"/>
      <c r="BC47" s="154"/>
    </row>
    <row r="48" spans="1:55" hidden="1">
      <c r="A48" s="176"/>
      <c r="B48" s="8" t="s">
        <v>23</v>
      </c>
      <c r="C48" s="8"/>
      <c r="D48" s="9" t="s">
        <v>0</v>
      </c>
      <c r="E48" s="9" t="s">
        <v>19</v>
      </c>
      <c r="F48" s="8" t="s">
        <v>11</v>
      </c>
      <c r="G48" s="10" t="s">
        <v>3</v>
      </c>
      <c r="H48" s="8" t="s">
        <v>4</v>
      </c>
      <c r="I48" s="8" t="s">
        <v>5</v>
      </c>
      <c r="J48" s="8"/>
      <c r="K48" s="8" t="s">
        <v>6</v>
      </c>
      <c r="L48" s="9" t="s">
        <v>37</v>
      </c>
      <c r="M48" s="9" t="s">
        <v>10</v>
      </c>
      <c r="N48" s="6">
        <v>6.58</v>
      </c>
      <c r="O48" s="2" t="s">
        <v>36</v>
      </c>
      <c r="P48" s="9" t="s">
        <v>37</v>
      </c>
      <c r="Q48" s="9" t="s">
        <v>10</v>
      </c>
      <c r="R48" s="9" t="s">
        <v>10</v>
      </c>
      <c r="S48" s="12" t="s">
        <v>17</v>
      </c>
      <c r="T48" s="25" t="str">
        <f t="shared" ref="T48:T54" si="84">IF(S48="yes",H48,"-")</f>
        <v>-</v>
      </c>
      <c r="U48" s="20" t="str">
        <f t="shared" ref="U48:U54" si="85">IF(T48=$T$132,P48,"-")</f>
        <v>-</v>
      </c>
      <c r="V48" s="20" t="str">
        <f t="shared" ref="V48:V54" si="86">IF(U48=$U$132,B48,"")</f>
        <v/>
      </c>
      <c r="W48" s="26" t="str">
        <f t="shared" si="0"/>
        <v>-</v>
      </c>
      <c r="X48" s="28" t="str">
        <f>IF(V48=$B48,CONCATENATE(".",$B$48),"")</f>
        <v/>
      </c>
      <c r="Y48" s="25" t="str">
        <f t="shared" ref="Y48:Y54" si="87">IF(Z48=$Z$132,H48,"-")</f>
        <v>-</v>
      </c>
      <c r="Z48" s="20" t="str">
        <f t="shared" si="11"/>
        <v>-</v>
      </c>
      <c r="AA48" s="20" t="str">
        <f t="shared" ref="AA48:AA54" si="88">IF(Z48=$Z$132,Q48,"-")</f>
        <v>-</v>
      </c>
      <c r="AB48" s="27" t="str">
        <f t="shared" ref="AB48:AB54" si="89">IF(Z48=$Z$132,B48,"")</f>
        <v/>
      </c>
      <c r="AC48" s="27" t="str">
        <f t="shared" si="1"/>
        <v>-</v>
      </c>
      <c r="AD48" s="138" t="str">
        <f t="shared" ref="AD48:AD54" si="90">IF(AB48=B48,CONCATENATE(".",$B$48),"")</f>
        <v/>
      </c>
      <c r="AE48" s="144" t="str">
        <f t="shared" ref="AE48:AE54" si="91">IF($Z48=$Z$133,$Q48,"-")</f>
        <v>-</v>
      </c>
      <c r="AF48" s="143" t="str">
        <f t="shared" ref="AF48:AF54" si="92">IF($Z48=$Z$133,$H48,"-")</f>
        <v>-</v>
      </c>
      <c r="AG48" s="27" t="str">
        <f t="shared" ref="AG48:AG54" si="93">IF(Z48=$Z$133,B48,"")</f>
        <v/>
      </c>
      <c r="AH48" s="27" t="str">
        <f t="shared" ref="AH48:AH54" si="94">IF(AG48&lt;&gt;"",CONCATENATE(".",AG48),"-")</f>
        <v>-</v>
      </c>
      <c r="AI48" s="138" t="str">
        <f>IF(AG48=$B48,CONCATENATE(".",$B$48),"")</f>
        <v/>
      </c>
      <c r="AJ48" s="144" t="str">
        <f t="shared" ref="AJ48:AJ54" si="95">IF(Z48=$Z$134,$Q48,"-")</f>
        <v>-</v>
      </c>
      <c r="AK48" s="143" t="str">
        <f t="shared" ref="AK48:AK54" si="96">IF($Z48=$Z$134,$H48,"-")</f>
        <v>-</v>
      </c>
      <c r="AL48" s="27" t="str">
        <f t="shared" ref="AL48:AL54" si="97">IF(Z48=$Z$134,B48,"")</f>
        <v/>
      </c>
      <c r="AM48" s="27" t="str">
        <f t="shared" si="3"/>
        <v>-</v>
      </c>
      <c r="AN48" s="138" t="str">
        <f>IF(AL48=$B48,CONCATENATE(".",$B$48),"")</f>
        <v/>
      </c>
      <c r="AO48" s="164" t="str">
        <f t="shared" ref="AO48:AO54" si="98">IF(R48=$R$132,$B48,"-")</f>
        <v>-</v>
      </c>
      <c r="AP48" s="19" t="str">
        <f t="shared" ref="AP48:AP54" si="99">IF(AO48=B48,CONCATENATE(".",$B48),"-")</f>
        <v>-</v>
      </c>
      <c r="AQ48" s="28" t="str">
        <f>IF(AO48=$B48,CONCATENATE(".",$B$48),"")</f>
        <v/>
      </c>
      <c r="AR48" s="164" t="str">
        <f t="shared" ref="AR48:AR54" si="100">IF(R48=$R$133,$B48,"-")</f>
        <v>-</v>
      </c>
      <c r="AS48" s="19" t="str">
        <f t="shared" si="15"/>
        <v>-</v>
      </c>
      <c r="AT48" s="28" t="str">
        <f t="shared" ref="AT48:AT54" si="101">IF(AR48=$B48,CONCATENATE(".",$B$48),"")</f>
        <v/>
      </c>
      <c r="AU48" s="164" t="str">
        <f t="shared" ref="AU48:AU54" si="102">IF($R48=$R$134,$B48,"-")</f>
        <v>-</v>
      </c>
      <c r="AV48" s="19" t="str">
        <f t="shared" si="16"/>
        <v>-</v>
      </c>
      <c r="AW48" s="28" t="str">
        <f t="shared" ref="AW48:AW54" si="103">IF(AU48=$B48,CONCATENATE(".",$B$48),"")</f>
        <v/>
      </c>
      <c r="AX48" s="164" t="str">
        <f t="shared" si="17"/>
        <v>-</v>
      </c>
      <c r="AY48" s="19" t="str">
        <f t="shared" ref="AY48:AY54" si="104">IF(AX48=$B48,CONCATENATE(".",$B48),"-")</f>
        <v>-</v>
      </c>
      <c r="AZ48" s="28" t="str">
        <f t="shared" ref="AZ48:AZ54" si="105">IF(AX48=$B48,CONCATENATE(".",$B$48),"")</f>
        <v/>
      </c>
      <c r="BA48" s="164" t="str">
        <f t="shared" si="18"/>
        <v>-</v>
      </c>
      <c r="BB48" s="19" t="str">
        <f t="shared" ref="BB48:BB54" si="106">IF(BA48=$B48,CONCATENATE(".",$B48),"-")</f>
        <v>-</v>
      </c>
      <c r="BC48" s="28" t="str">
        <f t="shared" ref="BC48:BC54" si="107">IF(BA48=$B48,CONCATENATE(".",$B$48),"")</f>
        <v/>
      </c>
    </row>
    <row r="49" spans="1:55" hidden="1">
      <c r="A49" s="177"/>
      <c r="B49" s="18" t="s">
        <v>24</v>
      </c>
      <c r="C49" s="19">
        <v>1</v>
      </c>
      <c r="D49" s="20">
        <v>10</v>
      </c>
      <c r="E49" s="20">
        <v>250</v>
      </c>
      <c r="F49" s="19">
        <v>1</v>
      </c>
      <c r="G49" s="21">
        <v>3.5999999999999997E-2</v>
      </c>
      <c r="H49" s="19">
        <v>40</v>
      </c>
      <c r="I49" s="19">
        <v>0</v>
      </c>
      <c r="J49" s="19"/>
      <c r="K49" s="19" t="s">
        <v>8</v>
      </c>
      <c r="L49" s="20">
        <f t="shared" ref="L49:L54" si="108">IF(AND($B$2&gt;=D49,$B$2&lt;=E49),H49/F49*G49*$B$2+IF(I49=1,$B$2),"-")</f>
        <v>144</v>
      </c>
      <c r="M49" s="20">
        <f t="shared" ref="M49:M54" si="109">IF($L49="-","-",$L49/$H49)</f>
        <v>3.6</v>
      </c>
      <c r="N49" s="23">
        <f t="shared" ref="N49:N53" si="110">INT($B$3/H49)</f>
        <v>0</v>
      </c>
      <c r="O49" s="3" t="str">
        <f t="shared" ref="O49:O54" si="111">IF(AND(M49&lt;&gt;"-",H49&lt;=$B$3),INT($B$3/H49)*L49,"wrong time or amount")</f>
        <v>wrong time or amount</v>
      </c>
      <c r="P49" s="20" t="str">
        <f t="shared" ref="P49:P54" si="112">IF(OR(S49="no",S49="inactive"),"-",L49)</f>
        <v>-</v>
      </c>
      <c r="Q49" s="20" t="str">
        <f t="shared" ref="Q49:Q54" si="113">IF($P49="-","-",$P49/$H49)</f>
        <v>-</v>
      </c>
      <c r="R49" s="20" t="str">
        <f t="shared" ref="R49:R54" si="114">IF(OR($P49="-",$I49=1),"-",$P49/$H49)</f>
        <v>-</v>
      </c>
      <c r="S49" s="24" t="str">
        <f t="shared" ref="S49:S54" si="115">IF(C49=1,IF(O49="wrong time or amount","no","yes"),"inactive")</f>
        <v>no</v>
      </c>
      <c r="T49" s="25" t="str">
        <f t="shared" si="84"/>
        <v>-</v>
      </c>
      <c r="U49" s="20" t="str">
        <f t="shared" si="85"/>
        <v>-</v>
      </c>
      <c r="V49" s="20" t="str">
        <f t="shared" si="86"/>
        <v/>
      </c>
      <c r="W49" s="26" t="str">
        <f t="shared" si="0"/>
        <v>-</v>
      </c>
      <c r="X49" s="28" t="str">
        <f t="shared" ref="X49:X54" si="116">IF(V49=$B49,CONCATENATE(".",$B$48),"")</f>
        <v/>
      </c>
      <c r="Y49" s="25" t="str">
        <f t="shared" si="87"/>
        <v>-</v>
      </c>
      <c r="Z49" s="20" t="str">
        <f t="shared" si="11"/>
        <v>-</v>
      </c>
      <c r="AA49" s="20" t="str">
        <f t="shared" si="88"/>
        <v>-</v>
      </c>
      <c r="AB49" s="27" t="str">
        <f t="shared" si="89"/>
        <v/>
      </c>
      <c r="AC49" s="27" t="str">
        <f t="shared" si="1"/>
        <v>-</v>
      </c>
      <c r="AD49" s="138" t="str">
        <f t="shared" si="90"/>
        <v/>
      </c>
      <c r="AE49" s="144" t="str">
        <f t="shared" si="91"/>
        <v>-</v>
      </c>
      <c r="AF49" s="143" t="str">
        <f t="shared" si="92"/>
        <v>-</v>
      </c>
      <c r="AG49" s="27" t="str">
        <f t="shared" si="93"/>
        <v/>
      </c>
      <c r="AH49" s="27" t="str">
        <f t="shared" si="94"/>
        <v>-</v>
      </c>
      <c r="AI49" s="138" t="str">
        <f t="shared" ref="AI49:AI54" si="117">IF(AG49=$B49,CONCATENATE(".",$B$48),"")</f>
        <v/>
      </c>
      <c r="AJ49" s="144" t="str">
        <f t="shared" si="95"/>
        <v>-</v>
      </c>
      <c r="AK49" s="143" t="str">
        <f t="shared" si="96"/>
        <v>-</v>
      </c>
      <c r="AL49" s="27" t="str">
        <f t="shared" si="97"/>
        <v/>
      </c>
      <c r="AM49" s="27" t="str">
        <f t="shared" si="3"/>
        <v>-</v>
      </c>
      <c r="AN49" s="138" t="str">
        <f t="shared" ref="AN49:AN54" si="118">IF(AL49=$B49,CONCATENATE(".",$B$48),"")</f>
        <v/>
      </c>
      <c r="AO49" s="164" t="str">
        <f t="shared" si="98"/>
        <v>-</v>
      </c>
      <c r="AP49" s="19" t="str">
        <f t="shared" si="99"/>
        <v>-</v>
      </c>
      <c r="AQ49" s="28" t="str">
        <f t="shared" ref="AQ49:AQ53" si="119">IF(AO49=$B49,CONCATENATE(".",$B$48),"")</f>
        <v/>
      </c>
      <c r="AR49" s="164" t="str">
        <f t="shared" si="100"/>
        <v>-</v>
      </c>
      <c r="AS49" s="19" t="str">
        <f t="shared" si="15"/>
        <v>-</v>
      </c>
      <c r="AT49" s="28" t="str">
        <f t="shared" si="101"/>
        <v/>
      </c>
      <c r="AU49" s="164" t="str">
        <f t="shared" si="102"/>
        <v>-</v>
      </c>
      <c r="AV49" s="19" t="str">
        <f t="shared" si="16"/>
        <v>-</v>
      </c>
      <c r="AW49" s="28" t="str">
        <f t="shared" si="103"/>
        <v/>
      </c>
      <c r="AX49" s="164" t="str">
        <f t="shared" si="17"/>
        <v>-</v>
      </c>
      <c r="AY49" s="19" t="str">
        <f t="shared" si="104"/>
        <v>-</v>
      </c>
      <c r="AZ49" s="28" t="str">
        <f t="shared" si="105"/>
        <v/>
      </c>
      <c r="BA49" s="164" t="str">
        <f t="shared" si="18"/>
        <v>-</v>
      </c>
      <c r="BB49" s="19" t="str">
        <f t="shared" si="106"/>
        <v>-</v>
      </c>
      <c r="BC49" s="28" t="str">
        <f t="shared" si="107"/>
        <v/>
      </c>
    </row>
    <row r="50" spans="1:55" hidden="1">
      <c r="A50" s="177"/>
      <c r="B50" s="18" t="s">
        <v>25</v>
      </c>
      <c r="C50" s="19">
        <v>1</v>
      </c>
      <c r="D50" s="20">
        <v>250</v>
      </c>
      <c r="E50" s="20">
        <v>1000</v>
      </c>
      <c r="F50" s="19">
        <v>1</v>
      </c>
      <c r="G50" s="21">
        <v>3.3000000000000002E-2</v>
      </c>
      <c r="H50" s="19">
        <v>50</v>
      </c>
      <c r="I50" s="19">
        <v>0</v>
      </c>
      <c r="J50" s="19"/>
      <c r="K50" s="19" t="s">
        <v>8</v>
      </c>
      <c r="L50" s="20" t="str">
        <f t="shared" si="108"/>
        <v>-</v>
      </c>
      <c r="M50" s="20" t="str">
        <f t="shared" si="109"/>
        <v>-</v>
      </c>
      <c r="N50" s="23">
        <f t="shared" si="110"/>
        <v>0</v>
      </c>
      <c r="O50" s="3" t="str">
        <f t="shared" si="111"/>
        <v>wrong time or amount</v>
      </c>
      <c r="P50" s="20" t="str">
        <f t="shared" si="112"/>
        <v>-</v>
      </c>
      <c r="Q50" s="20" t="str">
        <f t="shared" si="113"/>
        <v>-</v>
      </c>
      <c r="R50" s="20" t="str">
        <f t="shared" si="114"/>
        <v>-</v>
      </c>
      <c r="S50" s="24" t="str">
        <f t="shared" si="115"/>
        <v>no</v>
      </c>
      <c r="T50" s="25" t="str">
        <f t="shared" si="84"/>
        <v>-</v>
      </c>
      <c r="U50" s="20" t="str">
        <f t="shared" si="85"/>
        <v>-</v>
      </c>
      <c r="V50" s="20" t="str">
        <f t="shared" si="86"/>
        <v/>
      </c>
      <c r="W50" s="26" t="str">
        <f t="shared" si="0"/>
        <v>-</v>
      </c>
      <c r="X50" s="28" t="str">
        <f t="shared" si="116"/>
        <v/>
      </c>
      <c r="Y50" s="25" t="str">
        <f t="shared" si="87"/>
        <v>-</v>
      </c>
      <c r="Z50" s="20" t="str">
        <f t="shared" si="11"/>
        <v>-</v>
      </c>
      <c r="AA50" s="20" t="str">
        <f t="shared" si="88"/>
        <v>-</v>
      </c>
      <c r="AB50" s="27" t="str">
        <f t="shared" si="89"/>
        <v/>
      </c>
      <c r="AC50" s="27" t="str">
        <f t="shared" si="1"/>
        <v>-</v>
      </c>
      <c r="AD50" s="138" t="str">
        <f t="shared" si="90"/>
        <v/>
      </c>
      <c r="AE50" s="144" t="str">
        <f t="shared" si="91"/>
        <v>-</v>
      </c>
      <c r="AF50" s="143" t="str">
        <f t="shared" si="92"/>
        <v>-</v>
      </c>
      <c r="AG50" s="27" t="str">
        <f t="shared" si="93"/>
        <v/>
      </c>
      <c r="AH50" s="27" t="str">
        <f t="shared" si="94"/>
        <v>-</v>
      </c>
      <c r="AI50" s="138" t="str">
        <f t="shared" si="117"/>
        <v/>
      </c>
      <c r="AJ50" s="144" t="str">
        <f t="shared" si="95"/>
        <v>-</v>
      </c>
      <c r="AK50" s="143" t="str">
        <f t="shared" si="96"/>
        <v>-</v>
      </c>
      <c r="AL50" s="27" t="str">
        <f t="shared" si="97"/>
        <v/>
      </c>
      <c r="AM50" s="27" t="str">
        <f t="shared" si="3"/>
        <v>-</v>
      </c>
      <c r="AN50" s="138" t="str">
        <f t="shared" si="118"/>
        <v/>
      </c>
      <c r="AO50" s="164" t="str">
        <f t="shared" si="98"/>
        <v>-</v>
      </c>
      <c r="AP50" s="19" t="str">
        <f t="shared" si="99"/>
        <v>-</v>
      </c>
      <c r="AQ50" s="28" t="str">
        <f t="shared" si="119"/>
        <v/>
      </c>
      <c r="AR50" s="164" t="str">
        <f t="shared" si="100"/>
        <v>-</v>
      </c>
      <c r="AS50" s="19" t="str">
        <f t="shared" si="15"/>
        <v>-</v>
      </c>
      <c r="AT50" s="28" t="str">
        <f t="shared" si="101"/>
        <v/>
      </c>
      <c r="AU50" s="164" t="str">
        <f t="shared" si="102"/>
        <v>-</v>
      </c>
      <c r="AV50" s="19" t="str">
        <f t="shared" si="16"/>
        <v>-</v>
      </c>
      <c r="AW50" s="28" t="str">
        <f t="shared" si="103"/>
        <v/>
      </c>
      <c r="AX50" s="164" t="str">
        <f t="shared" si="17"/>
        <v>-</v>
      </c>
      <c r="AY50" s="19" t="str">
        <f t="shared" si="104"/>
        <v>-</v>
      </c>
      <c r="AZ50" s="28" t="str">
        <f t="shared" si="105"/>
        <v/>
      </c>
      <c r="BA50" s="164" t="str">
        <f t="shared" si="18"/>
        <v>-</v>
      </c>
      <c r="BB50" s="19" t="str">
        <f t="shared" si="106"/>
        <v>-</v>
      </c>
      <c r="BC50" s="28" t="str">
        <f t="shared" si="107"/>
        <v/>
      </c>
    </row>
    <row r="51" spans="1:55" hidden="1">
      <c r="A51" s="177"/>
      <c r="B51" s="18" t="s">
        <v>26</v>
      </c>
      <c r="C51" s="19">
        <v>1</v>
      </c>
      <c r="D51" s="20">
        <v>1000</v>
      </c>
      <c r="E51" s="20">
        <v>10000</v>
      </c>
      <c r="F51" s="19">
        <v>1</v>
      </c>
      <c r="G51" s="21">
        <v>0.03</v>
      </c>
      <c r="H51" s="19">
        <v>65</v>
      </c>
      <c r="I51" s="19">
        <v>0</v>
      </c>
      <c r="J51" s="19"/>
      <c r="K51" s="19" t="s">
        <v>8</v>
      </c>
      <c r="L51" s="20" t="str">
        <f t="shared" si="108"/>
        <v>-</v>
      </c>
      <c r="M51" s="20" t="str">
        <f t="shared" si="109"/>
        <v>-</v>
      </c>
      <c r="N51" s="23">
        <f t="shared" si="110"/>
        <v>0</v>
      </c>
      <c r="O51" s="3" t="str">
        <f t="shared" si="111"/>
        <v>wrong time or amount</v>
      </c>
      <c r="P51" s="20" t="str">
        <f t="shared" si="112"/>
        <v>-</v>
      </c>
      <c r="Q51" s="20" t="str">
        <f t="shared" si="113"/>
        <v>-</v>
      </c>
      <c r="R51" s="20" t="str">
        <f t="shared" si="114"/>
        <v>-</v>
      </c>
      <c r="S51" s="24" t="str">
        <f t="shared" si="115"/>
        <v>no</v>
      </c>
      <c r="T51" s="25" t="str">
        <f t="shared" si="84"/>
        <v>-</v>
      </c>
      <c r="U51" s="20" t="str">
        <f t="shared" si="85"/>
        <v>-</v>
      </c>
      <c r="V51" s="20" t="str">
        <f t="shared" si="86"/>
        <v/>
      </c>
      <c r="W51" s="26" t="str">
        <f t="shared" si="0"/>
        <v>-</v>
      </c>
      <c r="X51" s="28" t="str">
        <f t="shared" si="116"/>
        <v/>
      </c>
      <c r="Y51" s="25" t="str">
        <f t="shared" si="87"/>
        <v>-</v>
      </c>
      <c r="Z51" s="20" t="str">
        <f t="shared" si="11"/>
        <v>-</v>
      </c>
      <c r="AA51" s="20" t="str">
        <f t="shared" si="88"/>
        <v>-</v>
      </c>
      <c r="AB51" s="27" t="str">
        <f t="shared" si="89"/>
        <v/>
      </c>
      <c r="AC51" s="27" t="str">
        <f t="shared" si="1"/>
        <v>-</v>
      </c>
      <c r="AD51" s="138" t="str">
        <f t="shared" si="90"/>
        <v/>
      </c>
      <c r="AE51" s="144" t="str">
        <f t="shared" si="91"/>
        <v>-</v>
      </c>
      <c r="AF51" s="143" t="str">
        <f t="shared" si="92"/>
        <v>-</v>
      </c>
      <c r="AG51" s="27" t="str">
        <f t="shared" si="93"/>
        <v/>
      </c>
      <c r="AH51" s="27" t="str">
        <f t="shared" si="94"/>
        <v>-</v>
      </c>
      <c r="AI51" s="138" t="str">
        <f t="shared" si="117"/>
        <v/>
      </c>
      <c r="AJ51" s="144" t="str">
        <f t="shared" si="95"/>
        <v>-</v>
      </c>
      <c r="AK51" s="143" t="str">
        <f t="shared" si="96"/>
        <v>-</v>
      </c>
      <c r="AL51" s="27" t="str">
        <f t="shared" si="97"/>
        <v/>
      </c>
      <c r="AM51" s="27" t="str">
        <f t="shared" si="3"/>
        <v>-</v>
      </c>
      <c r="AN51" s="138" t="str">
        <f t="shared" si="118"/>
        <v/>
      </c>
      <c r="AO51" s="164" t="str">
        <f t="shared" si="98"/>
        <v>-</v>
      </c>
      <c r="AP51" s="19" t="str">
        <f t="shared" si="99"/>
        <v>-</v>
      </c>
      <c r="AQ51" s="28" t="str">
        <f t="shared" si="119"/>
        <v/>
      </c>
      <c r="AR51" s="164" t="str">
        <f t="shared" si="100"/>
        <v>-</v>
      </c>
      <c r="AS51" s="19" t="str">
        <f t="shared" si="15"/>
        <v>-</v>
      </c>
      <c r="AT51" s="28" t="str">
        <f t="shared" si="101"/>
        <v/>
      </c>
      <c r="AU51" s="164" t="str">
        <f t="shared" si="102"/>
        <v>-</v>
      </c>
      <c r="AV51" s="19" t="str">
        <f t="shared" si="16"/>
        <v>-</v>
      </c>
      <c r="AW51" s="28" t="str">
        <f t="shared" si="103"/>
        <v/>
      </c>
      <c r="AX51" s="164" t="str">
        <f t="shared" si="17"/>
        <v>-</v>
      </c>
      <c r="AY51" s="19" t="str">
        <f t="shared" si="104"/>
        <v>-</v>
      </c>
      <c r="AZ51" s="28" t="str">
        <f t="shared" si="105"/>
        <v/>
      </c>
      <c r="BA51" s="164" t="str">
        <f t="shared" si="18"/>
        <v>-</v>
      </c>
      <c r="BB51" s="19" t="str">
        <f t="shared" si="106"/>
        <v>-</v>
      </c>
      <c r="BC51" s="28" t="str">
        <f t="shared" si="107"/>
        <v/>
      </c>
    </row>
    <row r="52" spans="1:55" hidden="1">
      <c r="A52" s="177"/>
      <c r="B52" s="18" t="s">
        <v>27</v>
      </c>
      <c r="C52" s="19">
        <v>1</v>
      </c>
      <c r="D52" s="20">
        <v>100</v>
      </c>
      <c r="E52" s="20">
        <v>2500</v>
      </c>
      <c r="F52" s="19">
        <v>3</v>
      </c>
      <c r="G52" s="21">
        <v>0.16</v>
      </c>
      <c r="H52" s="19">
        <v>30</v>
      </c>
      <c r="I52" s="19">
        <v>0</v>
      </c>
      <c r="J52" s="19"/>
      <c r="K52" s="19" t="s">
        <v>8</v>
      </c>
      <c r="L52" s="20">
        <f t="shared" si="108"/>
        <v>160</v>
      </c>
      <c r="M52" s="20">
        <f t="shared" si="109"/>
        <v>5.333333333333333</v>
      </c>
      <c r="N52" s="23">
        <f t="shared" si="110"/>
        <v>1</v>
      </c>
      <c r="O52" s="3">
        <f t="shared" si="111"/>
        <v>160</v>
      </c>
      <c r="P52" s="20">
        <f t="shared" si="112"/>
        <v>160</v>
      </c>
      <c r="Q52" s="20">
        <f t="shared" si="113"/>
        <v>5.333333333333333</v>
      </c>
      <c r="R52" s="20">
        <f t="shared" si="114"/>
        <v>5.333333333333333</v>
      </c>
      <c r="S52" s="24" t="str">
        <f t="shared" si="115"/>
        <v>yes</v>
      </c>
      <c r="T52" s="25">
        <f t="shared" si="84"/>
        <v>30</v>
      </c>
      <c r="U52" s="20" t="str">
        <f t="shared" si="85"/>
        <v>-</v>
      </c>
      <c r="V52" s="20" t="str">
        <f t="shared" si="86"/>
        <v/>
      </c>
      <c r="W52" s="26" t="str">
        <f t="shared" si="0"/>
        <v>-</v>
      </c>
      <c r="X52" s="28" t="str">
        <f t="shared" si="116"/>
        <v/>
      </c>
      <c r="Y52" s="25">
        <f t="shared" si="87"/>
        <v>30</v>
      </c>
      <c r="Z52" s="20">
        <f t="shared" si="11"/>
        <v>160</v>
      </c>
      <c r="AA52" s="20">
        <f t="shared" si="88"/>
        <v>5.333333333333333</v>
      </c>
      <c r="AB52" s="27" t="str">
        <f t="shared" si="89"/>
        <v>SunFest</v>
      </c>
      <c r="AC52" s="27" t="str">
        <f>IF(AB52&lt;&gt;"",CONCATENATE(".",AB52),"-")</f>
        <v>.SunFest</v>
      </c>
      <c r="AD52" s="138" t="str">
        <f t="shared" si="90"/>
        <v>.Moonbay</v>
      </c>
      <c r="AE52" s="144" t="str">
        <f t="shared" si="91"/>
        <v>-</v>
      </c>
      <c r="AF52" s="143" t="str">
        <f t="shared" si="92"/>
        <v>-</v>
      </c>
      <c r="AG52" s="27" t="str">
        <f t="shared" si="93"/>
        <v/>
      </c>
      <c r="AH52" s="27" t="str">
        <f t="shared" si="94"/>
        <v>-</v>
      </c>
      <c r="AI52" s="138" t="str">
        <f t="shared" si="117"/>
        <v/>
      </c>
      <c r="AJ52" s="144" t="str">
        <f t="shared" si="95"/>
        <v>-</v>
      </c>
      <c r="AK52" s="143" t="str">
        <f t="shared" si="96"/>
        <v>-</v>
      </c>
      <c r="AL52" s="27" t="str">
        <f t="shared" si="97"/>
        <v/>
      </c>
      <c r="AM52" s="27" t="str">
        <f t="shared" si="3"/>
        <v>-</v>
      </c>
      <c r="AN52" s="138" t="str">
        <f t="shared" si="118"/>
        <v/>
      </c>
      <c r="AO52" s="164" t="str">
        <f t="shared" si="98"/>
        <v>-</v>
      </c>
      <c r="AP52" s="19" t="str">
        <f t="shared" si="99"/>
        <v>-</v>
      </c>
      <c r="AQ52" s="28" t="str">
        <f t="shared" si="119"/>
        <v/>
      </c>
      <c r="AR52" s="164" t="str">
        <f t="shared" si="100"/>
        <v>-</v>
      </c>
      <c r="AS52" s="19" t="str">
        <f t="shared" si="15"/>
        <v>-</v>
      </c>
      <c r="AT52" s="28" t="str">
        <f t="shared" si="101"/>
        <v/>
      </c>
      <c r="AU52" s="164" t="str">
        <f t="shared" si="102"/>
        <v>-</v>
      </c>
      <c r="AV52" s="19" t="str">
        <f t="shared" si="16"/>
        <v>-</v>
      </c>
      <c r="AW52" s="28" t="str">
        <f t="shared" si="103"/>
        <v/>
      </c>
      <c r="AX52" s="164" t="str">
        <f t="shared" si="17"/>
        <v>-</v>
      </c>
      <c r="AY52" s="19" t="str">
        <f t="shared" si="104"/>
        <v>-</v>
      </c>
      <c r="AZ52" s="28" t="str">
        <f t="shared" si="105"/>
        <v/>
      </c>
      <c r="BA52" s="164" t="str">
        <f t="shared" si="18"/>
        <v>-</v>
      </c>
      <c r="BB52" s="19" t="str">
        <f t="shared" si="106"/>
        <v>-</v>
      </c>
      <c r="BC52" s="28" t="str">
        <f t="shared" si="107"/>
        <v/>
      </c>
    </row>
    <row r="53" spans="1:55" hidden="1">
      <c r="A53" s="179"/>
      <c r="B53" s="52" t="s">
        <v>100</v>
      </c>
      <c r="C53" s="19">
        <v>1</v>
      </c>
      <c r="D53" s="44">
        <v>13</v>
      </c>
      <c r="E53" s="44">
        <v>1313</v>
      </c>
      <c r="F53" s="47">
        <v>1</v>
      </c>
      <c r="G53" s="46">
        <v>9.6600000000000005E-2</v>
      </c>
      <c r="H53" s="47">
        <v>13</v>
      </c>
      <c r="I53" s="47">
        <v>0</v>
      </c>
      <c r="J53" s="47"/>
      <c r="K53" s="47" t="s">
        <v>8</v>
      </c>
      <c r="L53" s="20">
        <f t="shared" si="108"/>
        <v>125.58</v>
      </c>
      <c r="M53" s="44">
        <f t="shared" si="109"/>
        <v>9.66</v>
      </c>
      <c r="N53" s="42">
        <f t="shared" si="110"/>
        <v>2</v>
      </c>
      <c r="O53" s="3">
        <f t="shared" si="111"/>
        <v>251.16</v>
      </c>
      <c r="P53" s="20">
        <f t="shared" si="112"/>
        <v>125.58</v>
      </c>
      <c r="Q53" s="20">
        <f t="shared" si="113"/>
        <v>9.66</v>
      </c>
      <c r="R53" s="20">
        <f t="shared" si="114"/>
        <v>9.66</v>
      </c>
      <c r="S53" s="24" t="str">
        <f t="shared" si="115"/>
        <v>yes</v>
      </c>
      <c r="T53" s="25">
        <f t="shared" si="84"/>
        <v>13</v>
      </c>
      <c r="U53" s="20" t="str">
        <f t="shared" si="85"/>
        <v>-</v>
      </c>
      <c r="V53" s="20" t="str">
        <f t="shared" si="86"/>
        <v/>
      </c>
      <c r="W53" s="26" t="str">
        <f t="shared" si="0"/>
        <v>-</v>
      </c>
      <c r="X53" s="28" t="str">
        <f t="shared" si="116"/>
        <v/>
      </c>
      <c r="Y53" s="25" t="str">
        <f t="shared" si="87"/>
        <v>-</v>
      </c>
      <c r="Z53" s="20">
        <f t="shared" si="11"/>
        <v>125.58</v>
      </c>
      <c r="AA53" s="20" t="str">
        <f t="shared" si="88"/>
        <v>-</v>
      </c>
      <c r="AB53" s="27" t="str">
        <f t="shared" si="89"/>
        <v/>
      </c>
      <c r="AC53" s="27" t="str">
        <f t="shared" ref="AC53:AC117" si="120">IF(AB53&lt;&gt;"",CONCATENATE(".",AB53),"-")</f>
        <v>-</v>
      </c>
      <c r="AD53" s="138" t="str">
        <f t="shared" si="90"/>
        <v/>
      </c>
      <c r="AE53" s="144" t="str">
        <f t="shared" si="91"/>
        <v>-</v>
      </c>
      <c r="AF53" s="143" t="str">
        <f t="shared" si="92"/>
        <v>-</v>
      </c>
      <c r="AG53" s="27" t="str">
        <f t="shared" si="93"/>
        <v/>
      </c>
      <c r="AH53" s="27" t="str">
        <f t="shared" si="94"/>
        <v>-</v>
      </c>
      <c r="AI53" s="138" t="str">
        <f t="shared" si="117"/>
        <v/>
      </c>
      <c r="AJ53" s="144" t="str">
        <f t="shared" si="95"/>
        <v>-</v>
      </c>
      <c r="AK53" s="143" t="str">
        <f t="shared" si="96"/>
        <v>-</v>
      </c>
      <c r="AL53" s="27" t="str">
        <f t="shared" si="97"/>
        <v/>
      </c>
      <c r="AM53" s="27" t="str">
        <f t="shared" si="3"/>
        <v>-</v>
      </c>
      <c r="AN53" s="138" t="str">
        <f t="shared" si="118"/>
        <v/>
      </c>
      <c r="AO53" s="164" t="str">
        <f t="shared" si="98"/>
        <v>13Party</v>
      </c>
      <c r="AP53" s="19" t="str">
        <f t="shared" si="99"/>
        <v>.13Party</v>
      </c>
      <c r="AQ53" s="28" t="str">
        <f t="shared" si="119"/>
        <v>.Moonbay</v>
      </c>
      <c r="AR53" s="164" t="str">
        <f t="shared" si="100"/>
        <v>-</v>
      </c>
      <c r="AS53" s="19" t="str">
        <f t="shared" si="15"/>
        <v>-</v>
      </c>
      <c r="AT53" s="28" t="str">
        <f t="shared" si="101"/>
        <v/>
      </c>
      <c r="AU53" s="164" t="str">
        <f t="shared" si="102"/>
        <v>-</v>
      </c>
      <c r="AV53" s="19" t="str">
        <f t="shared" si="16"/>
        <v>-</v>
      </c>
      <c r="AW53" s="28" t="str">
        <f t="shared" si="103"/>
        <v/>
      </c>
      <c r="AX53" s="164" t="str">
        <f t="shared" si="17"/>
        <v>-</v>
      </c>
      <c r="AY53" s="19" t="str">
        <f t="shared" si="104"/>
        <v>-</v>
      </c>
      <c r="AZ53" s="28" t="str">
        <f t="shared" si="105"/>
        <v/>
      </c>
      <c r="BA53" s="164" t="str">
        <f t="shared" si="18"/>
        <v>-</v>
      </c>
      <c r="BB53" s="19" t="str">
        <f t="shared" si="106"/>
        <v>-</v>
      </c>
      <c r="BC53" s="28" t="str">
        <f t="shared" si="107"/>
        <v/>
      </c>
    </row>
    <row r="54" spans="1:55" ht="15" hidden="1" thickBot="1">
      <c r="A54" s="178"/>
      <c r="B54" s="49" t="s">
        <v>28</v>
      </c>
      <c r="C54" s="19">
        <v>0</v>
      </c>
      <c r="D54" s="50">
        <v>150</v>
      </c>
      <c r="E54" s="50">
        <v>5000</v>
      </c>
      <c r="F54" s="22">
        <v>1</v>
      </c>
      <c r="G54" s="51">
        <v>0.2175</v>
      </c>
      <c r="H54" s="22">
        <v>5</v>
      </c>
      <c r="I54" s="22">
        <v>0</v>
      </c>
      <c r="J54" s="22"/>
      <c r="K54" s="22" t="s">
        <v>8</v>
      </c>
      <c r="L54" s="50" t="str">
        <f t="shared" si="108"/>
        <v>-</v>
      </c>
      <c r="M54" s="50" t="str">
        <f t="shared" si="109"/>
        <v>-</v>
      </c>
      <c r="N54" s="6">
        <v>7.58</v>
      </c>
      <c r="O54" s="3" t="str">
        <f t="shared" si="111"/>
        <v>wrong time or amount</v>
      </c>
      <c r="P54" s="20" t="str">
        <f t="shared" si="112"/>
        <v>-</v>
      </c>
      <c r="Q54" s="20" t="str">
        <f t="shared" si="113"/>
        <v>-</v>
      </c>
      <c r="R54" s="20" t="str">
        <f t="shared" si="114"/>
        <v>-</v>
      </c>
      <c r="S54" s="24" t="str">
        <f t="shared" si="115"/>
        <v>inactive</v>
      </c>
      <c r="T54" s="25" t="str">
        <f t="shared" si="84"/>
        <v>-</v>
      </c>
      <c r="U54" s="20" t="str">
        <f t="shared" si="85"/>
        <v>-</v>
      </c>
      <c r="V54" s="20" t="str">
        <f t="shared" si="86"/>
        <v/>
      </c>
      <c r="W54" s="26" t="str">
        <f t="shared" si="0"/>
        <v>-</v>
      </c>
      <c r="X54" s="28" t="str">
        <f t="shared" si="116"/>
        <v/>
      </c>
      <c r="Y54" s="25" t="str">
        <f t="shared" si="87"/>
        <v>-</v>
      </c>
      <c r="Z54" s="20" t="str">
        <f t="shared" si="11"/>
        <v>-</v>
      </c>
      <c r="AA54" s="20" t="str">
        <f t="shared" si="88"/>
        <v>-</v>
      </c>
      <c r="AB54" s="27" t="str">
        <f t="shared" si="89"/>
        <v/>
      </c>
      <c r="AC54" s="27" t="str">
        <f t="shared" si="120"/>
        <v>-</v>
      </c>
      <c r="AD54" s="138" t="str">
        <f t="shared" si="90"/>
        <v/>
      </c>
      <c r="AE54" s="144" t="str">
        <f t="shared" si="91"/>
        <v>-</v>
      </c>
      <c r="AF54" s="143" t="str">
        <f t="shared" si="92"/>
        <v>-</v>
      </c>
      <c r="AG54" s="27" t="str">
        <f t="shared" si="93"/>
        <v/>
      </c>
      <c r="AH54" s="27" t="str">
        <f t="shared" si="94"/>
        <v>-</v>
      </c>
      <c r="AI54" s="138" t="str">
        <f t="shared" si="117"/>
        <v/>
      </c>
      <c r="AJ54" s="144" t="str">
        <f t="shared" si="95"/>
        <v>-</v>
      </c>
      <c r="AK54" s="143" t="str">
        <f t="shared" si="96"/>
        <v>-</v>
      </c>
      <c r="AL54" s="27" t="str">
        <f t="shared" si="97"/>
        <v/>
      </c>
      <c r="AM54" s="27" t="str">
        <f t="shared" si="3"/>
        <v>-</v>
      </c>
      <c r="AN54" s="138" t="str">
        <f t="shared" si="118"/>
        <v/>
      </c>
      <c r="AO54" s="164" t="str">
        <f t="shared" si="98"/>
        <v>-</v>
      </c>
      <c r="AP54" s="19" t="str">
        <f t="shared" si="99"/>
        <v>-</v>
      </c>
      <c r="AQ54" s="28" t="str">
        <f>IF(AO54=$B54,CONCATENATE(".",$B$48),"")</f>
        <v/>
      </c>
      <c r="AR54" s="164" t="str">
        <f t="shared" si="100"/>
        <v>-</v>
      </c>
      <c r="AS54" s="19" t="str">
        <f t="shared" si="15"/>
        <v>-</v>
      </c>
      <c r="AT54" s="28" t="str">
        <f t="shared" si="101"/>
        <v/>
      </c>
      <c r="AU54" s="164" t="str">
        <f t="shared" si="102"/>
        <v>-</v>
      </c>
      <c r="AV54" s="19" t="str">
        <f t="shared" si="16"/>
        <v>-</v>
      </c>
      <c r="AW54" s="28" t="str">
        <f t="shared" si="103"/>
        <v/>
      </c>
      <c r="AX54" s="164" t="str">
        <f t="shared" si="17"/>
        <v>-</v>
      </c>
      <c r="AY54" s="19" t="str">
        <f t="shared" si="104"/>
        <v>-</v>
      </c>
      <c r="AZ54" s="28" t="str">
        <f t="shared" si="105"/>
        <v/>
      </c>
      <c r="BA54" s="164" t="str">
        <f t="shared" si="18"/>
        <v>-</v>
      </c>
      <c r="BB54" s="19" t="str">
        <f t="shared" si="106"/>
        <v>-</v>
      </c>
      <c r="BC54" s="28" t="str">
        <f t="shared" si="107"/>
        <v/>
      </c>
    </row>
    <row r="55" spans="1:55" s="110" customFormat="1" ht="15" hidden="1" thickBot="1">
      <c r="A55" s="127"/>
      <c r="B55" s="128"/>
      <c r="C55" s="129"/>
      <c r="D55" s="130"/>
      <c r="E55" s="130"/>
      <c r="F55" s="129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4"/>
      <c r="Y55" s="132"/>
      <c r="Z55" s="133"/>
      <c r="AA55" s="133"/>
      <c r="AB55" s="133"/>
      <c r="AC55" s="133"/>
      <c r="AD55" s="139"/>
      <c r="AE55" s="132"/>
      <c r="AF55" s="133"/>
      <c r="AG55" s="133"/>
      <c r="AH55" s="133"/>
      <c r="AI55" s="139"/>
      <c r="AJ55" s="132"/>
      <c r="AK55" s="133"/>
      <c r="AL55" s="133"/>
      <c r="AM55" s="133"/>
      <c r="AN55" s="139"/>
      <c r="AO55" s="124"/>
      <c r="AP55" s="125"/>
      <c r="AQ55" s="154"/>
      <c r="AR55" s="124"/>
      <c r="AS55" s="125"/>
      <c r="AT55" s="154"/>
      <c r="AU55" s="124"/>
      <c r="AV55" s="125"/>
      <c r="AW55" s="154"/>
      <c r="AX55" s="164" t="str">
        <f t="shared" si="17"/>
        <v>-</v>
      </c>
      <c r="AY55" s="125"/>
      <c r="AZ55" s="154"/>
      <c r="BA55" s="164" t="str">
        <f t="shared" si="18"/>
        <v>-</v>
      </c>
      <c r="BB55" s="125"/>
      <c r="BC55" s="154"/>
    </row>
    <row r="56" spans="1:55" hidden="1">
      <c r="A56" s="176"/>
      <c r="B56" s="54" t="s">
        <v>29</v>
      </c>
      <c r="C56" s="8"/>
      <c r="D56" s="9" t="s">
        <v>0</v>
      </c>
      <c r="E56" s="9" t="s">
        <v>19</v>
      </c>
      <c r="F56" s="8" t="s">
        <v>11</v>
      </c>
      <c r="G56" s="10" t="s">
        <v>3</v>
      </c>
      <c r="H56" s="8" t="s">
        <v>4</v>
      </c>
      <c r="I56" s="8" t="s">
        <v>5</v>
      </c>
      <c r="J56" s="8"/>
      <c r="K56" s="8" t="s">
        <v>6</v>
      </c>
      <c r="L56" s="9" t="s">
        <v>9</v>
      </c>
      <c r="M56" s="9" t="s">
        <v>10</v>
      </c>
      <c r="N56" s="23" t="e">
        <f t="shared" ref="N56:N59" si="121">INT($B$3/H56)</f>
        <v>#VALUE!</v>
      </c>
      <c r="O56" s="2" t="s">
        <v>36</v>
      </c>
      <c r="P56" s="9" t="s">
        <v>37</v>
      </c>
      <c r="Q56" s="9" t="s">
        <v>10</v>
      </c>
      <c r="R56" s="9" t="s">
        <v>10</v>
      </c>
      <c r="S56" s="12" t="s">
        <v>17</v>
      </c>
      <c r="T56" s="25" t="str">
        <f t="shared" ref="T56:T61" si="122">IF(S56="yes",H56,"-")</f>
        <v>-</v>
      </c>
      <c r="U56" s="20" t="str">
        <f t="shared" ref="U56:U61" si="123">IF(T56=$T$132,P56,"-")</f>
        <v>-</v>
      </c>
      <c r="V56" s="20" t="str">
        <f t="shared" ref="V56:V61" si="124">IF(U56=$U$132,B56,"")</f>
        <v/>
      </c>
      <c r="W56" s="26" t="str">
        <f t="shared" si="0"/>
        <v>-</v>
      </c>
      <c r="X56" s="28" t="str">
        <f>IF(V56=$B56,CONCATENATE(".",$B$56),"")</f>
        <v/>
      </c>
      <c r="Y56" s="25" t="str">
        <f t="shared" ref="Y56:Y61" si="125">IF(Z56=$Z$132,H56,"-")</f>
        <v>-</v>
      </c>
      <c r="Z56" s="20" t="str">
        <f t="shared" si="11"/>
        <v>-</v>
      </c>
      <c r="AA56" s="20" t="str">
        <f t="shared" ref="AA56:AA61" si="126">IF(Z56=$Z$132,Q56,"-")</f>
        <v>-</v>
      </c>
      <c r="AB56" s="27" t="str">
        <f t="shared" ref="AB56:AB61" si="127">IF(Z56=$Z$132,B56,"")</f>
        <v/>
      </c>
      <c r="AC56" s="27" t="str">
        <f t="shared" si="120"/>
        <v>-</v>
      </c>
      <c r="AD56" s="138" t="str">
        <f t="shared" ref="AD56:AD61" si="128">IF(AB56=B56,CONCATENATE(".",$B$56),"")</f>
        <v/>
      </c>
      <c r="AE56" s="144" t="str">
        <f t="shared" ref="AE56:AE61" si="129">IF($Z56=$Z$133,$Q56,"-")</f>
        <v>-</v>
      </c>
      <c r="AF56" s="143" t="str">
        <f t="shared" ref="AF56:AF61" si="130">IF($Z56=$Z$133,$H56,"-")</f>
        <v>-</v>
      </c>
      <c r="AG56" s="27" t="str">
        <f t="shared" ref="AG56:AG61" si="131">IF(Z56=$Z$133,B56,"")</f>
        <v/>
      </c>
      <c r="AH56" s="27" t="str">
        <f t="shared" ref="AH56:AH61" si="132">IF(AG56&lt;&gt;"",CONCATENATE(".",AG56),"-")</f>
        <v>-</v>
      </c>
      <c r="AI56" s="138" t="str">
        <f>IF(AG56=$B56,CONCATENATE(".",$B$56),"")</f>
        <v/>
      </c>
      <c r="AJ56" s="144" t="str">
        <f t="shared" ref="AJ56:AJ61" si="133">IF(Z56=$Z$134,$Q56,"-")</f>
        <v>-</v>
      </c>
      <c r="AK56" s="143" t="str">
        <f t="shared" ref="AK56:AK61" si="134">IF($Z56=$Z$134,$H56,"-")</f>
        <v>-</v>
      </c>
      <c r="AL56" s="27" t="str">
        <f t="shared" ref="AL56:AL61" si="135">IF(Z56=$Z$134,B56,"")</f>
        <v/>
      </c>
      <c r="AM56" s="27" t="str">
        <f t="shared" si="3"/>
        <v>-</v>
      </c>
      <c r="AN56" s="138" t="str">
        <f>IF(AL56=$B56,CONCATENATE(".",$B$56),"")</f>
        <v/>
      </c>
      <c r="AO56" s="164" t="str">
        <f t="shared" ref="AO56:AO61" si="136">IF(R56=$R$132,$B56,"-")</f>
        <v>-</v>
      </c>
      <c r="AP56" s="19" t="str">
        <f t="shared" ref="AP56:AP61" si="137">IF(AO56=B56,CONCATENATE(".",$B56),"-")</f>
        <v>-</v>
      </c>
      <c r="AQ56" s="28" t="str">
        <f>IF(AO56=$B56,CONCATENATE(".",$B$56),"")</f>
        <v/>
      </c>
      <c r="AR56" s="164" t="str">
        <f t="shared" ref="AR56:AR61" si="138">IF(R56=$R$133,$B56,"-")</f>
        <v>-</v>
      </c>
      <c r="AS56" s="19" t="str">
        <f t="shared" si="15"/>
        <v>-</v>
      </c>
      <c r="AT56" s="28" t="str">
        <f t="shared" ref="AT56:AT61" si="139">IF(AR56=$B56,CONCATENATE(".",$B$56),"")</f>
        <v/>
      </c>
      <c r="AU56" s="164" t="str">
        <f t="shared" ref="AU56:AU61" si="140">IF($R56=$R$134,$B56,"-")</f>
        <v>-</v>
      </c>
      <c r="AV56" s="19" t="str">
        <f t="shared" si="16"/>
        <v>-</v>
      </c>
      <c r="AW56" s="28" t="str">
        <f t="shared" ref="AW56:AW61" si="141">IF(AU56=$B56,CONCATENATE(".",$B$56),"")</f>
        <v/>
      </c>
      <c r="AX56" s="164" t="str">
        <f t="shared" si="17"/>
        <v>-</v>
      </c>
      <c r="AY56" s="19" t="str">
        <f t="shared" ref="AY56:AY61" si="142">IF(AX56=$B56,CONCATENATE(".",$B56),"-")</f>
        <v>-</v>
      </c>
      <c r="AZ56" s="28" t="str">
        <f t="shared" ref="AZ56:AZ61" si="143">IF(AX56=$B56,CONCATENATE(".",$B$56),"")</f>
        <v/>
      </c>
      <c r="BA56" s="164" t="str">
        <f t="shared" si="18"/>
        <v>-</v>
      </c>
      <c r="BB56" s="19" t="str">
        <f t="shared" ref="BB56:BB61" si="144">IF(BA56=$B56,CONCATENATE(".",$B56),"-")</f>
        <v>-</v>
      </c>
      <c r="BC56" s="28" t="str">
        <f t="shared" ref="BC56:BC61" si="145">IF(BA56=$B56,CONCATENATE(".",$B$56),"")</f>
        <v/>
      </c>
    </row>
    <row r="57" spans="1:55" ht="15" hidden="1" thickBot="1">
      <c r="A57" s="177"/>
      <c r="B57" s="18" t="s">
        <v>30</v>
      </c>
      <c r="C57" s="19">
        <v>1</v>
      </c>
      <c r="D57" s="20">
        <v>25</v>
      </c>
      <c r="E57" s="20">
        <v>300</v>
      </c>
      <c r="F57" s="19">
        <v>5</v>
      </c>
      <c r="G57" s="21" t="s">
        <v>14</v>
      </c>
      <c r="H57" s="19">
        <v>75</v>
      </c>
      <c r="I57" s="22">
        <v>1</v>
      </c>
      <c r="J57" s="19"/>
      <c r="K57" s="19" t="s">
        <v>7</v>
      </c>
      <c r="L57" s="20">
        <f>IF(AND($B$2&gt;=D57,$B$2&lt;=E57),$B$2*5%*6+$B$2*10%*6+$B$2*12.5%*3+IF(I57=1,$B$2),"-")</f>
        <v>227.5</v>
      </c>
      <c r="M57" s="20">
        <f>IF($L57="-","-",$L57/$H57)</f>
        <v>3.0333333333333332</v>
      </c>
      <c r="N57" s="23">
        <f t="shared" si="121"/>
        <v>0</v>
      </c>
      <c r="O57" s="3" t="str">
        <f>IF(AND(M57&lt;&gt;"-",H57&lt;=$B$3),INT($B$3/H57)*L57,"wrong time or amount")</f>
        <v>wrong time or amount</v>
      </c>
      <c r="P57" s="20" t="str">
        <f>IF(OR(S57="no",S57="inactive"),"-",L57)</f>
        <v>-</v>
      </c>
      <c r="Q57" s="20" t="str">
        <f>IF($P57="-","-",$P57/$H57)</f>
        <v>-</v>
      </c>
      <c r="R57" s="20" t="str">
        <f>IF(OR($P57="-",$I57=1),"-",$P57/$H57)</f>
        <v>-</v>
      </c>
      <c r="S57" s="24" t="str">
        <f>IF(C57=1,IF(O57="wrong time or amount","no","yes"),"inactive")</f>
        <v>no</v>
      </c>
      <c r="T57" s="25" t="str">
        <f t="shared" si="122"/>
        <v>-</v>
      </c>
      <c r="U57" s="20" t="str">
        <f t="shared" si="123"/>
        <v>-</v>
      </c>
      <c r="V57" s="20" t="str">
        <f t="shared" si="124"/>
        <v/>
      </c>
      <c r="W57" s="26" t="str">
        <f t="shared" si="0"/>
        <v>-</v>
      </c>
      <c r="X57" s="28" t="str">
        <f t="shared" ref="X57:X61" si="146">IF(V57=$B57,CONCATENATE(".",$B$56),"")</f>
        <v/>
      </c>
      <c r="Y57" s="25" t="str">
        <f t="shared" si="125"/>
        <v>-</v>
      </c>
      <c r="Z57" s="20" t="str">
        <f t="shared" si="11"/>
        <v>-</v>
      </c>
      <c r="AA57" s="20" t="str">
        <f t="shared" si="126"/>
        <v>-</v>
      </c>
      <c r="AB57" s="27" t="str">
        <f t="shared" si="127"/>
        <v/>
      </c>
      <c r="AC57" s="27" t="str">
        <f t="shared" si="120"/>
        <v>-</v>
      </c>
      <c r="AD57" s="138" t="str">
        <f t="shared" si="128"/>
        <v/>
      </c>
      <c r="AE57" s="144" t="str">
        <f t="shared" si="129"/>
        <v>-</v>
      </c>
      <c r="AF57" s="143" t="str">
        <f t="shared" si="130"/>
        <v>-</v>
      </c>
      <c r="AG57" s="27" t="str">
        <f t="shared" si="131"/>
        <v/>
      </c>
      <c r="AH57" s="27" t="str">
        <f t="shared" si="132"/>
        <v>-</v>
      </c>
      <c r="AI57" s="138" t="str">
        <f t="shared" ref="AI57:AI61" si="147">IF(AG57=$B57,CONCATENATE(".",$B$56),"")</f>
        <v/>
      </c>
      <c r="AJ57" s="144" t="str">
        <f t="shared" si="133"/>
        <v>-</v>
      </c>
      <c r="AK57" s="143" t="str">
        <f t="shared" si="134"/>
        <v>-</v>
      </c>
      <c r="AL57" s="27" t="str">
        <f t="shared" si="135"/>
        <v/>
      </c>
      <c r="AM57" s="27" t="str">
        <f t="shared" si="3"/>
        <v>-</v>
      </c>
      <c r="AN57" s="138" t="str">
        <f t="shared" ref="AN57:AN61" si="148">IF(AL57=$B57,CONCATENATE(".",$B$56),"")</f>
        <v/>
      </c>
      <c r="AO57" s="164" t="str">
        <f t="shared" si="136"/>
        <v>-</v>
      </c>
      <c r="AP57" s="19" t="str">
        <f t="shared" si="137"/>
        <v>-</v>
      </c>
      <c r="AQ57" s="28" t="str">
        <f t="shared" ref="AQ57:AQ61" si="149">IF(AO57=$B57,CONCATENATE(".",$B$56),"")</f>
        <v/>
      </c>
      <c r="AR57" s="164" t="str">
        <f t="shared" si="138"/>
        <v>-</v>
      </c>
      <c r="AS57" s="19" t="str">
        <f t="shared" si="15"/>
        <v>-</v>
      </c>
      <c r="AT57" s="28" t="str">
        <f t="shared" si="139"/>
        <v/>
      </c>
      <c r="AU57" s="164" t="str">
        <f t="shared" si="140"/>
        <v>-</v>
      </c>
      <c r="AV57" s="19" t="str">
        <f t="shared" si="16"/>
        <v>-</v>
      </c>
      <c r="AW57" s="28" t="str">
        <f t="shared" si="141"/>
        <v/>
      </c>
      <c r="AX57" s="164" t="str">
        <f t="shared" si="17"/>
        <v>-</v>
      </c>
      <c r="AY57" s="19" t="str">
        <f t="shared" si="142"/>
        <v>-</v>
      </c>
      <c r="AZ57" s="28" t="str">
        <f t="shared" si="143"/>
        <v/>
      </c>
      <c r="BA57" s="164" t="str">
        <f t="shared" si="18"/>
        <v>-</v>
      </c>
      <c r="BB57" s="19" t="str">
        <f t="shared" si="144"/>
        <v>-</v>
      </c>
      <c r="BC57" s="28" t="str">
        <f t="shared" si="145"/>
        <v/>
      </c>
    </row>
    <row r="58" spans="1:55" ht="15" hidden="1" thickBot="1">
      <c r="A58" s="177"/>
      <c r="B58" s="18" t="s">
        <v>31</v>
      </c>
      <c r="C58" s="19">
        <v>1</v>
      </c>
      <c r="D58" s="20">
        <v>100</v>
      </c>
      <c r="E58" s="20">
        <v>500</v>
      </c>
      <c r="F58" s="19">
        <v>5</v>
      </c>
      <c r="G58" s="21" t="s">
        <v>14</v>
      </c>
      <c r="H58" s="19">
        <v>40</v>
      </c>
      <c r="I58" s="22">
        <v>0</v>
      </c>
      <c r="J58" s="19"/>
      <c r="K58" s="19" t="s">
        <v>8</v>
      </c>
      <c r="L58" s="20">
        <f>IF(AND($B$2&gt;=D58,$B$2&lt;=E58),$B$2*7.5%*6+$B$2*57.5%*2+IF(I58=1,$B$2),"-")</f>
        <v>160</v>
      </c>
      <c r="M58" s="20">
        <f>IF($L58="-","-",$L58/$H58)</f>
        <v>4</v>
      </c>
      <c r="N58" s="23">
        <f t="shared" si="121"/>
        <v>0</v>
      </c>
      <c r="O58" s="3" t="str">
        <f>IF(AND(M58&lt;&gt;"-",H58&lt;=$B$3),INT($B$3/H58)*L58,"wrong time or amount")</f>
        <v>wrong time or amount</v>
      </c>
      <c r="P58" s="20" t="str">
        <f>IF(OR(S58="no",S58="inactive"),"-",L58)</f>
        <v>-</v>
      </c>
      <c r="Q58" s="20" t="str">
        <f>IF($P58="-","-",$P58/$H58)</f>
        <v>-</v>
      </c>
      <c r="R58" s="20" t="str">
        <f>IF(OR($P58="-",$I58=1),"-",$P58/$H58)</f>
        <v>-</v>
      </c>
      <c r="S58" s="24" t="str">
        <f>IF(C58=1,IF(O58="wrong time or amount","no","yes"),"inactive")</f>
        <v>no</v>
      </c>
      <c r="T58" s="25" t="str">
        <f t="shared" si="122"/>
        <v>-</v>
      </c>
      <c r="U58" s="20" t="str">
        <f t="shared" si="123"/>
        <v>-</v>
      </c>
      <c r="V58" s="20" t="str">
        <f t="shared" si="124"/>
        <v/>
      </c>
      <c r="W58" s="26" t="str">
        <f t="shared" si="0"/>
        <v>-</v>
      </c>
      <c r="X58" s="28" t="str">
        <f t="shared" si="146"/>
        <v/>
      </c>
      <c r="Y58" s="25" t="str">
        <f t="shared" si="125"/>
        <v>-</v>
      </c>
      <c r="Z58" s="20" t="str">
        <f t="shared" si="11"/>
        <v>-</v>
      </c>
      <c r="AA58" s="20" t="str">
        <f t="shared" si="126"/>
        <v>-</v>
      </c>
      <c r="AB58" s="27" t="str">
        <f t="shared" si="127"/>
        <v/>
      </c>
      <c r="AC58" s="27" t="str">
        <f t="shared" si="120"/>
        <v>-</v>
      </c>
      <c r="AD58" s="138" t="str">
        <f t="shared" si="128"/>
        <v/>
      </c>
      <c r="AE58" s="144" t="str">
        <f t="shared" si="129"/>
        <v>-</v>
      </c>
      <c r="AF58" s="143" t="str">
        <f t="shared" si="130"/>
        <v>-</v>
      </c>
      <c r="AG58" s="27" t="str">
        <f t="shared" si="131"/>
        <v/>
      </c>
      <c r="AH58" s="27" t="str">
        <f t="shared" si="132"/>
        <v>-</v>
      </c>
      <c r="AI58" s="138" t="str">
        <f t="shared" si="147"/>
        <v/>
      </c>
      <c r="AJ58" s="144" t="str">
        <f t="shared" si="133"/>
        <v>-</v>
      </c>
      <c r="AK58" s="143" t="str">
        <f t="shared" si="134"/>
        <v>-</v>
      </c>
      <c r="AL58" s="27" t="str">
        <f t="shared" si="135"/>
        <v/>
      </c>
      <c r="AM58" s="27" t="str">
        <f t="shared" si="3"/>
        <v>-</v>
      </c>
      <c r="AN58" s="138" t="str">
        <f t="shared" si="148"/>
        <v/>
      </c>
      <c r="AO58" s="164" t="str">
        <f t="shared" si="136"/>
        <v>-</v>
      </c>
      <c r="AP58" s="19" t="str">
        <f t="shared" si="137"/>
        <v>-</v>
      </c>
      <c r="AQ58" s="28" t="str">
        <f t="shared" si="149"/>
        <v/>
      </c>
      <c r="AR58" s="164" t="str">
        <f t="shared" si="138"/>
        <v>-</v>
      </c>
      <c r="AS58" s="19" t="str">
        <f t="shared" si="15"/>
        <v>-</v>
      </c>
      <c r="AT58" s="28" t="str">
        <f t="shared" si="139"/>
        <v/>
      </c>
      <c r="AU58" s="164" t="str">
        <f t="shared" si="140"/>
        <v>-</v>
      </c>
      <c r="AV58" s="19" t="str">
        <f t="shared" si="16"/>
        <v>-</v>
      </c>
      <c r="AW58" s="28" t="str">
        <f t="shared" si="141"/>
        <v/>
      </c>
      <c r="AX58" s="164" t="str">
        <f t="shared" si="17"/>
        <v>-</v>
      </c>
      <c r="AY58" s="19" t="str">
        <f t="shared" si="142"/>
        <v>-</v>
      </c>
      <c r="AZ58" s="28" t="str">
        <f t="shared" si="143"/>
        <v/>
      </c>
      <c r="BA58" s="164" t="str">
        <f t="shared" si="18"/>
        <v>-</v>
      </c>
      <c r="BB58" s="19" t="str">
        <f t="shared" si="144"/>
        <v>-</v>
      </c>
      <c r="BC58" s="28" t="str">
        <f t="shared" si="145"/>
        <v/>
      </c>
    </row>
    <row r="59" spans="1:55" ht="15" hidden="1" thickBot="1">
      <c r="A59" s="177"/>
      <c r="B59" s="18" t="s">
        <v>32</v>
      </c>
      <c r="C59" s="19">
        <v>1</v>
      </c>
      <c r="D59" s="20">
        <v>500</v>
      </c>
      <c r="E59" s="20">
        <v>5000</v>
      </c>
      <c r="F59" s="19">
        <v>10</v>
      </c>
      <c r="G59" s="21" t="s">
        <v>14</v>
      </c>
      <c r="H59" s="19">
        <v>60</v>
      </c>
      <c r="I59" s="22">
        <v>0</v>
      </c>
      <c r="J59" s="19"/>
      <c r="K59" s="19" t="s">
        <v>8</v>
      </c>
      <c r="L59" s="20" t="str">
        <f>IF(AND($B$2&gt;=D59,$B$2&lt;=E59),$B$2*25%*3+$B$2*30%+$B$2*35%+$B$2*40%+IF(I59=1,$B$2),"-")</f>
        <v>-</v>
      </c>
      <c r="M59" s="20" t="str">
        <f>IF($L59="-","-",$L59/$H59)</f>
        <v>-</v>
      </c>
      <c r="N59" s="42">
        <f t="shared" si="121"/>
        <v>0</v>
      </c>
      <c r="O59" s="3" t="str">
        <f>IF(AND(M59&lt;&gt;"-",H59&lt;=$B$3),INT($B$3/H59)*L59,"wrong time or amount")</f>
        <v>wrong time or amount</v>
      </c>
      <c r="P59" s="20" t="str">
        <f>IF(OR(S59="no",S59="inactive"),"-",L59)</f>
        <v>-</v>
      </c>
      <c r="Q59" s="20" t="str">
        <f>IF($P59="-","-",$P59/$H59)</f>
        <v>-</v>
      </c>
      <c r="R59" s="20" t="str">
        <f>IF(OR($P59="-",$I59=1),"-",$P59/$H59)</f>
        <v>-</v>
      </c>
      <c r="S59" s="24" t="str">
        <f>IF(C59=1,IF(O59="wrong time or amount","no","yes"),"inactive")</f>
        <v>no</v>
      </c>
      <c r="T59" s="25" t="str">
        <f t="shared" si="122"/>
        <v>-</v>
      </c>
      <c r="U59" s="20" t="str">
        <f t="shared" si="123"/>
        <v>-</v>
      </c>
      <c r="V59" s="20" t="str">
        <f t="shared" si="124"/>
        <v/>
      </c>
      <c r="W59" s="26" t="str">
        <f t="shared" si="0"/>
        <v>-</v>
      </c>
      <c r="X59" s="28" t="str">
        <f t="shared" si="146"/>
        <v/>
      </c>
      <c r="Y59" s="25" t="str">
        <f t="shared" si="125"/>
        <v>-</v>
      </c>
      <c r="Z59" s="20" t="str">
        <f t="shared" si="11"/>
        <v>-</v>
      </c>
      <c r="AA59" s="20" t="str">
        <f t="shared" si="126"/>
        <v>-</v>
      </c>
      <c r="AB59" s="27" t="str">
        <f t="shared" si="127"/>
        <v/>
      </c>
      <c r="AC59" s="27" t="str">
        <f t="shared" si="120"/>
        <v>-</v>
      </c>
      <c r="AD59" s="138" t="str">
        <f t="shared" si="128"/>
        <v/>
      </c>
      <c r="AE59" s="144" t="str">
        <f t="shared" si="129"/>
        <v>-</v>
      </c>
      <c r="AF59" s="143" t="str">
        <f t="shared" si="130"/>
        <v>-</v>
      </c>
      <c r="AG59" s="27" t="str">
        <f t="shared" si="131"/>
        <v/>
      </c>
      <c r="AH59" s="27" t="str">
        <f t="shared" si="132"/>
        <v>-</v>
      </c>
      <c r="AI59" s="138" t="str">
        <f t="shared" si="147"/>
        <v/>
      </c>
      <c r="AJ59" s="144" t="str">
        <f t="shared" si="133"/>
        <v>-</v>
      </c>
      <c r="AK59" s="143" t="str">
        <f t="shared" si="134"/>
        <v>-</v>
      </c>
      <c r="AL59" s="27" t="str">
        <f t="shared" si="135"/>
        <v/>
      </c>
      <c r="AM59" s="27" t="str">
        <f t="shared" si="3"/>
        <v>-</v>
      </c>
      <c r="AN59" s="138" t="str">
        <f t="shared" si="148"/>
        <v/>
      </c>
      <c r="AO59" s="164" t="str">
        <f t="shared" si="136"/>
        <v>-</v>
      </c>
      <c r="AP59" s="19" t="str">
        <f t="shared" si="137"/>
        <v>-</v>
      </c>
      <c r="AQ59" s="28" t="str">
        <f t="shared" si="149"/>
        <v/>
      </c>
      <c r="AR59" s="164" t="str">
        <f t="shared" si="138"/>
        <v>-</v>
      </c>
      <c r="AS59" s="19" t="str">
        <f t="shared" si="15"/>
        <v>-</v>
      </c>
      <c r="AT59" s="28" t="str">
        <f t="shared" si="139"/>
        <v/>
      </c>
      <c r="AU59" s="164" t="str">
        <f t="shared" si="140"/>
        <v>-</v>
      </c>
      <c r="AV59" s="19" t="str">
        <f t="shared" si="16"/>
        <v>-</v>
      </c>
      <c r="AW59" s="28" t="str">
        <f t="shared" si="141"/>
        <v/>
      </c>
      <c r="AX59" s="164" t="str">
        <f t="shared" si="17"/>
        <v>-</v>
      </c>
      <c r="AY59" s="19" t="str">
        <f t="shared" si="142"/>
        <v>-</v>
      </c>
      <c r="AZ59" s="28" t="str">
        <f t="shared" si="143"/>
        <v/>
      </c>
      <c r="BA59" s="164" t="str">
        <f t="shared" si="18"/>
        <v>-</v>
      </c>
      <c r="BB59" s="19" t="str">
        <f t="shared" si="144"/>
        <v>-</v>
      </c>
      <c r="BC59" s="28" t="str">
        <f t="shared" si="145"/>
        <v/>
      </c>
    </row>
    <row r="60" spans="1:55" ht="15" hidden="1" thickBot="1">
      <c r="A60" s="177"/>
      <c r="B60" s="18" t="s">
        <v>33</v>
      </c>
      <c r="C60" s="19">
        <v>1</v>
      </c>
      <c r="D60" s="20">
        <v>250</v>
      </c>
      <c r="E60" s="20">
        <v>2000</v>
      </c>
      <c r="F60" s="19">
        <v>1</v>
      </c>
      <c r="G60" s="21">
        <v>0.10100000000000001</v>
      </c>
      <c r="H60" s="19">
        <v>11</v>
      </c>
      <c r="I60" s="22">
        <v>0</v>
      </c>
      <c r="J60" s="19"/>
      <c r="K60" s="19" t="s">
        <v>8</v>
      </c>
      <c r="L60" s="20" t="str">
        <f>IF(AND($B$2&gt;=D60,$B$2&lt;=E60),H60/F60*G60*$B$2+IF(I60=1,$B$2),"-")</f>
        <v>-</v>
      </c>
      <c r="M60" s="20" t="str">
        <f>IF($L60="-","-",$L60/$H60)</f>
        <v>-</v>
      </c>
      <c r="N60" s="6">
        <v>8.58</v>
      </c>
      <c r="O60" s="3" t="str">
        <f>IF(AND(M60&lt;&gt;"-",H60&lt;=$B$3),INT($B$3/H60)*L60,"wrong time or amount")</f>
        <v>wrong time or amount</v>
      </c>
      <c r="P60" s="20" t="str">
        <f>IF(OR(S60="no",S60="inactive"),"-",L60)</f>
        <v>-</v>
      </c>
      <c r="Q60" s="20" t="str">
        <f>IF($P60="-","-",$P60/$H60)</f>
        <v>-</v>
      </c>
      <c r="R60" s="20" t="str">
        <f>IF(OR($P60="-",$I60=1),"-",$P60/$H60)</f>
        <v>-</v>
      </c>
      <c r="S60" s="24" t="str">
        <f>IF(C60=1,IF(O60="wrong time or amount","no","yes"),"inactive")</f>
        <v>no</v>
      </c>
      <c r="T60" s="25" t="str">
        <f t="shared" si="122"/>
        <v>-</v>
      </c>
      <c r="U60" s="20" t="str">
        <f t="shared" si="123"/>
        <v>-</v>
      </c>
      <c r="V60" s="20" t="str">
        <f t="shared" si="124"/>
        <v/>
      </c>
      <c r="W60" s="26" t="str">
        <f t="shared" si="0"/>
        <v>-</v>
      </c>
      <c r="X60" s="28" t="str">
        <f t="shared" si="146"/>
        <v/>
      </c>
      <c r="Y60" s="25" t="str">
        <f t="shared" si="125"/>
        <v>-</v>
      </c>
      <c r="Z60" s="20" t="str">
        <f t="shared" si="11"/>
        <v>-</v>
      </c>
      <c r="AA60" s="20" t="str">
        <f t="shared" si="126"/>
        <v>-</v>
      </c>
      <c r="AB60" s="27" t="str">
        <f t="shared" si="127"/>
        <v/>
      </c>
      <c r="AC60" s="27" t="str">
        <f t="shared" si="120"/>
        <v>-</v>
      </c>
      <c r="AD60" s="138" t="str">
        <f t="shared" si="128"/>
        <v/>
      </c>
      <c r="AE60" s="144" t="str">
        <f t="shared" si="129"/>
        <v>-</v>
      </c>
      <c r="AF60" s="143" t="str">
        <f t="shared" si="130"/>
        <v>-</v>
      </c>
      <c r="AG60" s="27" t="str">
        <f t="shared" si="131"/>
        <v/>
      </c>
      <c r="AH60" s="27" t="str">
        <f t="shared" si="132"/>
        <v>-</v>
      </c>
      <c r="AI60" s="138" t="str">
        <f t="shared" si="147"/>
        <v/>
      </c>
      <c r="AJ60" s="144" t="str">
        <f t="shared" si="133"/>
        <v>-</v>
      </c>
      <c r="AK60" s="143" t="str">
        <f t="shared" si="134"/>
        <v>-</v>
      </c>
      <c r="AL60" s="27" t="str">
        <f t="shared" si="135"/>
        <v/>
      </c>
      <c r="AM60" s="27" t="str">
        <f t="shared" si="3"/>
        <v>-</v>
      </c>
      <c r="AN60" s="138" t="str">
        <f t="shared" si="148"/>
        <v/>
      </c>
      <c r="AO60" s="164" t="str">
        <f t="shared" si="136"/>
        <v>-</v>
      </c>
      <c r="AP60" s="19" t="str">
        <f t="shared" si="137"/>
        <v>-</v>
      </c>
      <c r="AQ60" s="28" t="str">
        <f t="shared" si="149"/>
        <v/>
      </c>
      <c r="AR60" s="164" t="str">
        <f t="shared" si="138"/>
        <v>-</v>
      </c>
      <c r="AS60" s="19" t="str">
        <f t="shared" si="15"/>
        <v>-</v>
      </c>
      <c r="AT60" s="28" t="str">
        <f t="shared" si="139"/>
        <v/>
      </c>
      <c r="AU60" s="164" t="str">
        <f t="shared" si="140"/>
        <v>-</v>
      </c>
      <c r="AV60" s="19" t="str">
        <f t="shared" si="16"/>
        <v>-</v>
      </c>
      <c r="AW60" s="28" t="str">
        <f t="shared" si="141"/>
        <v/>
      </c>
      <c r="AX60" s="164" t="str">
        <f t="shared" si="17"/>
        <v>-</v>
      </c>
      <c r="AY60" s="19" t="str">
        <f t="shared" si="142"/>
        <v>-</v>
      </c>
      <c r="AZ60" s="28" t="str">
        <f t="shared" si="143"/>
        <v/>
      </c>
      <c r="BA60" s="164" t="str">
        <f t="shared" si="18"/>
        <v>-</v>
      </c>
      <c r="BB60" s="19" t="str">
        <f t="shared" si="144"/>
        <v>-</v>
      </c>
      <c r="BC60" s="28" t="str">
        <f t="shared" si="145"/>
        <v/>
      </c>
    </row>
    <row r="61" spans="1:55" ht="15" hidden="1" thickBot="1">
      <c r="A61" s="178"/>
      <c r="B61" s="49" t="s">
        <v>34</v>
      </c>
      <c r="C61" s="19">
        <v>1</v>
      </c>
      <c r="D61" s="50">
        <v>150</v>
      </c>
      <c r="E61" s="50">
        <v>1000</v>
      </c>
      <c r="F61" s="22">
        <v>1</v>
      </c>
      <c r="G61" s="51">
        <v>5.4999999999999997E-3</v>
      </c>
      <c r="H61" s="22">
        <v>3</v>
      </c>
      <c r="I61" s="22">
        <v>1</v>
      </c>
      <c r="J61" s="22"/>
      <c r="K61" s="22" t="s">
        <v>8</v>
      </c>
      <c r="L61" s="50" t="str">
        <f>IF(AND($B$2&gt;=D61,$B$2&lt;=E61),H61/F61*G61*$B$2+IF(I61=1,$B$2),"-")</f>
        <v>-</v>
      </c>
      <c r="M61" s="50" t="str">
        <f>IF($L61="-","-",$L61/$H61)</f>
        <v>-</v>
      </c>
      <c r="N61" s="23">
        <f t="shared" ref="N61:N65" si="150">INT($B$3/H61)</f>
        <v>10</v>
      </c>
      <c r="O61" s="3" t="str">
        <f>IF(AND(M61&lt;&gt;"-",H61&lt;=$B$3),INT($B$3/H61)*L61,"wrong time or amount")</f>
        <v>wrong time or amount</v>
      </c>
      <c r="P61" s="20" t="str">
        <f>IF(OR(S61="no",S61="inactive"),"-",L61)</f>
        <v>-</v>
      </c>
      <c r="Q61" s="20" t="str">
        <f>IF($P61="-","-",$P61/$H61)</f>
        <v>-</v>
      </c>
      <c r="R61" s="20" t="str">
        <f>IF(OR($P61="-",$I61=1),"-",$P61/$H61)</f>
        <v>-</v>
      </c>
      <c r="S61" s="24" t="str">
        <f>IF(C61=1,IF(O61="wrong time or amount","no","yes"),"inactive")</f>
        <v>no</v>
      </c>
      <c r="T61" s="25" t="str">
        <f t="shared" si="122"/>
        <v>-</v>
      </c>
      <c r="U61" s="20" t="str">
        <f t="shared" si="123"/>
        <v>-</v>
      </c>
      <c r="V61" s="20" t="str">
        <f t="shared" si="124"/>
        <v/>
      </c>
      <c r="W61" s="26" t="str">
        <f t="shared" si="0"/>
        <v>-</v>
      </c>
      <c r="X61" s="28" t="str">
        <f t="shared" si="146"/>
        <v/>
      </c>
      <c r="Y61" s="25" t="str">
        <f t="shared" si="125"/>
        <v>-</v>
      </c>
      <c r="Z61" s="20" t="str">
        <f t="shared" si="11"/>
        <v>-</v>
      </c>
      <c r="AA61" s="20" t="str">
        <f t="shared" si="126"/>
        <v>-</v>
      </c>
      <c r="AB61" s="27" t="str">
        <f t="shared" si="127"/>
        <v/>
      </c>
      <c r="AC61" s="27" t="str">
        <f t="shared" si="120"/>
        <v>-</v>
      </c>
      <c r="AD61" s="138" t="str">
        <f t="shared" si="128"/>
        <v/>
      </c>
      <c r="AE61" s="144" t="str">
        <f t="shared" si="129"/>
        <v>-</v>
      </c>
      <c r="AF61" s="143" t="str">
        <f t="shared" si="130"/>
        <v>-</v>
      </c>
      <c r="AG61" s="27" t="str">
        <f t="shared" si="131"/>
        <v/>
      </c>
      <c r="AH61" s="27" t="str">
        <f t="shared" si="132"/>
        <v>-</v>
      </c>
      <c r="AI61" s="138" t="str">
        <f t="shared" si="147"/>
        <v/>
      </c>
      <c r="AJ61" s="144" t="str">
        <f t="shared" si="133"/>
        <v>-</v>
      </c>
      <c r="AK61" s="143" t="str">
        <f t="shared" si="134"/>
        <v>-</v>
      </c>
      <c r="AL61" s="27" t="str">
        <f t="shared" si="135"/>
        <v/>
      </c>
      <c r="AM61" s="27" t="str">
        <f t="shared" si="3"/>
        <v>-</v>
      </c>
      <c r="AN61" s="138" t="str">
        <f t="shared" si="148"/>
        <v/>
      </c>
      <c r="AO61" s="164" t="str">
        <f t="shared" si="136"/>
        <v>-</v>
      </c>
      <c r="AP61" s="19" t="str">
        <f t="shared" si="137"/>
        <v>-</v>
      </c>
      <c r="AQ61" s="28" t="str">
        <f t="shared" si="149"/>
        <v/>
      </c>
      <c r="AR61" s="164" t="str">
        <f t="shared" si="138"/>
        <v>-</v>
      </c>
      <c r="AS61" s="19" t="str">
        <f t="shared" si="15"/>
        <v>-</v>
      </c>
      <c r="AT61" s="28" t="str">
        <f t="shared" si="139"/>
        <v/>
      </c>
      <c r="AU61" s="164" t="str">
        <f t="shared" si="140"/>
        <v>-</v>
      </c>
      <c r="AV61" s="19" t="str">
        <f t="shared" si="16"/>
        <v>-</v>
      </c>
      <c r="AW61" s="28" t="str">
        <f t="shared" si="141"/>
        <v/>
      </c>
      <c r="AX61" s="164" t="str">
        <f t="shared" si="17"/>
        <v>-</v>
      </c>
      <c r="AY61" s="19" t="str">
        <f t="shared" si="142"/>
        <v>-</v>
      </c>
      <c r="AZ61" s="28" t="str">
        <f t="shared" si="143"/>
        <v/>
      </c>
      <c r="BA61" s="164" t="str">
        <f t="shared" si="18"/>
        <v>-</v>
      </c>
      <c r="BB61" s="19" t="str">
        <f t="shared" si="144"/>
        <v>-</v>
      </c>
      <c r="BC61" s="28" t="str">
        <f t="shared" si="145"/>
        <v/>
      </c>
    </row>
    <row r="62" spans="1:55" s="110" customFormat="1" ht="15" hidden="1" thickBot="1">
      <c r="B62" s="114"/>
      <c r="C62" s="115"/>
      <c r="D62" s="116"/>
      <c r="E62" s="116"/>
      <c r="F62" s="115"/>
      <c r="G62" s="117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26"/>
      <c r="Y62" s="124"/>
      <c r="Z62" s="125"/>
      <c r="AA62" s="125"/>
      <c r="AB62" s="125"/>
      <c r="AC62" s="125"/>
      <c r="AD62" s="141"/>
      <c r="AE62" s="124"/>
      <c r="AF62" s="125"/>
      <c r="AG62" s="125"/>
      <c r="AH62" s="125"/>
      <c r="AI62" s="141"/>
      <c r="AJ62" s="124"/>
      <c r="AK62" s="125"/>
      <c r="AL62" s="125"/>
      <c r="AM62" s="125"/>
      <c r="AN62" s="141"/>
      <c r="AO62" s="124"/>
      <c r="AP62" s="125"/>
      <c r="AQ62" s="154"/>
      <c r="AR62" s="124"/>
      <c r="AS62" s="125"/>
      <c r="AT62" s="154"/>
      <c r="AU62" s="124"/>
      <c r="AV62" s="125"/>
      <c r="AW62" s="154"/>
      <c r="AX62" s="164" t="str">
        <f t="shared" si="17"/>
        <v>-</v>
      </c>
      <c r="AY62" s="125"/>
      <c r="AZ62" s="154"/>
      <c r="BA62" s="164" t="str">
        <f t="shared" si="18"/>
        <v>-</v>
      </c>
      <c r="BB62" s="125"/>
      <c r="BC62" s="154"/>
    </row>
    <row r="63" spans="1:55" hidden="1">
      <c r="A63" s="180"/>
      <c r="B63" s="54" t="s">
        <v>39</v>
      </c>
      <c r="C63" s="8"/>
      <c r="D63" s="9" t="s">
        <v>0</v>
      </c>
      <c r="E63" s="9" t="s">
        <v>19</v>
      </c>
      <c r="F63" s="8" t="s">
        <v>11</v>
      </c>
      <c r="G63" s="10" t="s">
        <v>3</v>
      </c>
      <c r="H63" s="8" t="s">
        <v>4</v>
      </c>
      <c r="I63" s="8" t="s">
        <v>5</v>
      </c>
      <c r="J63" s="8"/>
      <c r="K63" s="8" t="s">
        <v>6</v>
      </c>
      <c r="L63" s="9" t="s">
        <v>9</v>
      </c>
      <c r="M63" s="9" t="s">
        <v>10</v>
      </c>
      <c r="N63" s="23" t="e">
        <f t="shared" si="150"/>
        <v>#VALUE!</v>
      </c>
      <c r="O63" s="9" t="s">
        <v>36</v>
      </c>
      <c r="P63" s="9" t="s">
        <v>37</v>
      </c>
      <c r="Q63" s="9" t="s">
        <v>10</v>
      </c>
      <c r="R63" s="9" t="s">
        <v>10</v>
      </c>
      <c r="S63" s="12" t="s">
        <v>17</v>
      </c>
      <c r="T63" s="25" t="str">
        <f t="shared" ref="T63:T69" si="151">IF(S63="yes",H63,"-")</f>
        <v>-</v>
      </c>
      <c r="U63" s="20" t="str">
        <f t="shared" ref="U63:U69" si="152">IF(T63=$T$132,P63,"-")</f>
        <v>-</v>
      </c>
      <c r="V63" s="20" t="str">
        <f t="shared" ref="V63:V69" si="153">IF(U63=$U$132,B63,"")</f>
        <v/>
      </c>
      <c r="W63" s="26" t="str">
        <f t="shared" si="0"/>
        <v>-</v>
      </c>
      <c r="X63" s="28" t="str">
        <f>IF(V63=$B63,CONCATENATE(".",$B$63),"")</f>
        <v/>
      </c>
      <c r="Y63" s="25" t="str">
        <f t="shared" ref="Y63:Y69" si="154">IF(Z63=$Z$132,H63,"-")</f>
        <v>-</v>
      </c>
      <c r="Z63" s="20" t="str">
        <f t="shared" si="11"/>
        <v>-</v>
      </c>
      <c r="AA63" s="20" t="str">
        <f t="shared" ref="AA63:AA69" si="155">IF(Z63=$Z$132,Q63,"-")</f>
        <v>-</v>
      </c>
      <c r="AB63" s="27" t="str">
        <f t="shared" ref="AB63:AB69" si="156">IF(Z63=$Z$132,B63,"")</f>
        <v/>
      </c>
      <c r="AC63" s="27" t="str">
        <f t="shared" si="120"/>
        <v>-</v>
      </c>
      <c r="AD63" s="138" t="str">
        <f t="shared" ref="AD63:AD69" si="157">IF(AB63=B63,CONCATENATE(".",$B$63),"")</f>
        <v/>
      </c>
      <c r="AE63" s="144" t="str">
        <f t="shared" ref="AE63:AE69" si="158">IF($Z63=$Z$133,$Q63,"-")</f>
        <v>-</v>
      </c>
      <c r="AF63" s="143" t="str">
        <f t="shared" ref="AF63:AF69" si="159">IF($Z63=$Z$133,$H63,"-")</f>
        <v>-</v>
      </c>
      <c r="AG63" s="27" t="str">
        <f t="shared" ref="AG63:AG69" si="160">IF(Z63=$Z$133,B63,"")</f>
        <v/>
      </c>
      <c r="AH63" s="27" t="str">
        <f t="shared" ref="AH63:AH69" si="161">IF(AG63&lt;&gt;"",CONCATENATE(".",AG63),"-")</f>
        <v>-</v>
      </c>
      <c r="AI63" s="138" t="str">
        <f>IF(AG63=$B63,CONCATENATE(".",$B$63),"")</f>
        <v/>
      </c>
      <c r="AJ63" s="144" t="str">
        <f t="shared" ref="AJ63:AJ69" si="162">IF(Z63=$Z$134,$Q63,"-")</f>
        <v>-</v>
      </c>
      <c r="AK63" s="143" t="str">
        <f t="shared" ref="AK63:AK69" si="163">IF($Z63=$Z$134,$H63,"-")</f>
        <v>-</v>
      </c>
      <c r="AL63" s="27" t="str">
        <f t="shared" ref="AL63:AL69" si="164">IF(Z63=$Z$134,B63,"")</f>
        <v/>
      </c>
      <c r="AM63" s="27" t="str">
        <f t="shared" si="3"/>
        <v>-</v>
      </c>
      <c r="AN63" s="138" t="str">
        <f>IF(AL63=$B63,CONCATENATE(".",$B$63),"")</f>
        <v/>
      </c>
      <c r="AO63" s="164" t="str">
        <f t="shared" ref="AO63:AO69" si="165">IF(R63=$R$132,$B63,"-")</f>
        <v>-</v>
      </c>
      <c r="AP63" s="19" t="str">
        <f t="shared" ref="AP63:AP69" si="166">IF(AO63=B63,CONCATENATE(".",$B63),"-")</f>
        <v>-</v>
      </c>
      <c r="AQ63" s="28" t="str">
        <f>IF(AO63=$B63,CONCATENATE(".",$B$63),"")</f>
        <v/>
      </c>
      <c r="AR63" s="164" t="str">
        <f t="shared" ref="AR63:AR69" si="167">IF(R63=$R$133,$B63,"-")</f>
        <v>-</v>
      </c>
      <c r="AS63" s="19" t="str">
        <f t="shared" si="15"/>
        <v>-</v>
      </c>
      <c r="AT63" s="28" t="str">
        <f>IF(AR63=$B63,CONCATENATE(".",$B$63),"")</f>
        <v/>
      </c>
      <c r="AU63" s="164" t="str">
        <f t="shared" ref="AU63:AU69" si="168">IF($R63=$R$134,$B63,"-")</f>
        <v>-</v>
      </c>
      <c r="AV63" s="19" t="str">
        <f t="shared" si="16"/>
        <v>-</v>
      </c>
      <c r="AW63" s="28" t="str">
        <f>IF(AU63=$B63,CONCATENATE(".",$B$63),"")</f>
        <v/>
      </c>
      <c r="AX63" s="164" t="str">
        <f t="shared" si="17"/>
        <v>-</v>
      </c>
      <c r="AY63" s="19" t="str">
        <f t="shared" ref="AY63:AY69" si="169">IF(AX63=$B63,CONCATENATE(".",$B63),"-")</f>
        <v>-</v>
      </c>
      <c r="AZ63" s="28" t="str">
        <f t="shared" ref="AZ63:AZ69" si="170">IF(AX63=$B63,CONCATENATE(".",$B$63),"")</f>
        <v/>
      </c>
      <c r="BA63" s="164" t="str">
        <f t="shared" si="18"/>
        <v>-</v>
      </c>
      <c r="BB63" s="19" t="str">
        <f t="shared" ref="BB63:BB69" si="171">IF(BA63=$B63,CONCATENATE(".",$B63),"-")</f>
        <v>-</v>
      </c>
      <c r="BC63" s="28" t="str">
        <f t="shared" ref="BC63:BC69" si="172">IF(BA63=$B63,CONCATENATE(".",$B$63),"")</f>
        <v/>
      </c>
    </row>
    <row r="64" spans="1:55" hidden="1">
      <c r="A64" s="181"/>
      <c r="B64" s="18" t="s">
        <v>40</v>
      </c>
      <c r="C64" s="19">
        <v>1</v>
      </c>
      <c r="D64" s="20">
        <v>10</v>
      </c>
      <c r="E64" s="20">
        <v>300</v>
      </c>
      <c r="F64" s="19">
        <v>2</v>
      </c>
      <c r="G64" s="21">
        <v>0.08</v>
      </c>
      <c r="H64" s="19">
        <v>38</v>
      </c>
      <c r="I64" s="19">
        <v>0</v>
      </c>
      <c r="J64" s="19"/>
      <c r="K64" s="19" t="s">
        <v>8</v>
      </c>
      <c r="L64" s="20">
        <f t="shared" ref="L64:L69" si="173">IF(AND($B$2&gt;=D64,$B$2&lt;=E64),H64/F64*G64*$B$2+IF(I64=1,$B$2),"-")</f>
        <v>152</v>
      </c>
      <c r="M64" s="20">
        <f t="shared" ref="M64:M69" si="174">IF($L64="-","-",$L64/$H64)</f>
        <v>4</v>
      </c>
      <c r="N64" s="23">
        <f t="shared" si="150"/>
        <v>0</v>
      </c>
      <c r="O64" s="20" t="str">
        <f t="shared" ref="O64:O69" si="175">IF(AND(M64&lt;&gt;"-",H64&lt;=$B$3),INT($B$3/H64)*L64,"wrong time or amount")</f>
        <v>wrong time or amount</v>
      </c>
      <c r="P64" s="20" t="str">
        <f t="shared" ref="P64:P69" si="176">IF(OR(S64="no",S64="inactive"),"-",L64)</f>
        <v>-</v>
      </c>
      <c r="Q64" s="20" t="str">
        <f t="shared" ref="Q64:Q69" si="177">IF($P64="-","-",$P64/$H64)</f>
        <v>-</v>
      </c>
      <c r="R64" s="20" t="str">
        <f t="shared" ref="R64:R69" si="178">IF(OR($P64="-",$I64=1),"-",$P64/$H64)</f>
        <v>-</v>
      </c>
      <c r="S64" s="24" t="str">
        <f t="shared" ref="S64:S69" si="179">IF(C64=1,IF(O64="wrong time or amount","no","yes"),"inactive")</f>
        <v>no</v>
      </c>
      <c r="T64" s="25" t="str">
        <f t="shared" si="151"/>
        <v>-</v>
      </c>
      <c r="U64" s="20" t="str">
        <f t="shared" si="152"/>
        <v>-</v>
      </c>
      <c r="V64" s="20" t="str">
        <f t="shared" si="153"/>
        <v/>
      </c>
      <c r="W64" s="26" t="str">
        <f t="shared" si="0"/>
        <v>-</v>
      </c>
      <c r="X64" s="28" t="str">
        <f t="shared" ref="X64:X69" si="180">IF(V64=$B64,CONCATENATE(".",$B$63),"")</f>
        <v/>
      </c>
      <c r="Y64" s="25" t="str">
        <f t="shared" si="154"/>
        <v>-</v>
      </c>
      <c r="Z64" s="20" t="str">
        <f t="shared" si="11"/>
        <v>-</v>
      </c>
      <c r="AA64" s="20" t="str">
        <f t="shared" si="155"/>
        <v>-</v>
      </c>
      <c r="AB64" s="27" t="str">
        <f t="shared" si="156"/>
        <v/>
      </c>
      <c r="AC64" s="27" t="str">
        <f t="shared" si="120"/>
        <v>-</v>
      </c>
      <c r="AD64" s="138" t="str">
        <f t="shared" si="157"/>
        <v/>
      </c>
      <c r="AE64" s="144" t="str">
        <f t="shared" si="158"/>
        <v>-</v>
      </c>
      <c r="AF64" s="143" t="str">
        <f t="shared" si="159"/>
        <v>-</v>
      </c>
      <c r="AG64" s="27" t="str">
        <f t="shared" si="160"/>
        <v/>
      </c>
      <c r="AH64" s="27" t="str">
        <f t="shared" si="161"/>
        <v>-</v>
      </c>
      <c r="AI64" s="138" t="str">
        <f t="shared" ref="AI64:AI69" si="181">IF(AG64=$B64,CONCATENATE(".",$B$63),"")</f>
        <v/>
      </c>
      <c r="AJ64" s="144" t="str">
        <f t="shared" si="162"/>
        <v>-</v>
      </c>
      <c r="AK64" s="143" t="str">
        <f t="shared" si="163"/>
        <v>-</v>
      </c>
      <c r="AL64" s="27" t="str">
        <f t="shared" si="164"/>
        <v/>
      </c>
      <c r="AM64" s="27" t="str">
        <f t="shared" si="3"/>
        <v>-</v>
      </c>
      <c r="AN64" s="138" t="str">
        <f t="shared" ref="AN64:AN69" si="182">IF(AL64=$B64,CONCATENATE(".",$B$63),"")</f>
        <v/>
      </c>
      <c r="AO64" s="164" t="str">
        <f t="shared" si="165"/>
        <v>-</v>
      </c>
      <c r="AP64" s="19" t="str">
        <f t="shared" si="166"/>
        <v>-</v>
      </c>
      <c r="AQ64" s="28" t="str">
        <f t="shared" ref="AQ64:AQ69" si="183">IF(AO64=$B64,CONCATENATE(".",$B$63),"")</f>
        <v/>
      </c>
      <c r="AR64" s="164" t="str">
        <f t="shared" si="167"/>
        <v>-</v>
      </c>
      <c r="AS64" s="19" t="str">
        <f t="shared" si="15"/>
        <v>-</v>
      </c>
      <c r="AT64" s="28" t="str">
        <f t="shared" ref="AT64:AT69" si="184">IF(AR64=$B64,CONCATENATE(".",$B$63),"")</f>
        <v/>
      </c>
      <c r="AU64" s="164" t="str">
        <f t="shared" si="168"/>
        <v>-</v>
      </c>
      <c r="AV64" s="19" t="str">
        <f t="shared" si="16"/>
        <v>-</v>
      </c>
      <c r="AW64" s="28" t="str">
        <f t="shared" ref="AW64:AW69" si="185">IF(AU64=$B64,CONCATENATE(".",$B$63),"")</f>
        <v/>
      </c>
      <c r="AX64" s="164" t="str">
        <f t="shared" si="17"/>
        <v>-</v>
      </c>
      <c r="AY64" s="19" t="str">
        <f t="shared" si="169"/>
        <v>-</v>
      </c>
      <c r="AZ64" s="28" t="str">
        <f t="shared" si="170"/>
        <v/>
      </c>
      <c r="BA64" s="164" t="str">
        <f t="shared" si="18"/>
        <v>-</v>
      </c>
      <c r="BB64" s="19" t="str">
        <f t="shared" si="171"/>
        <v>-</v>
      </c>
      <c r="BC64" s="28" t="str">
        <f t="shared" si="172"/>
        <v/>
      </c>
    </row>
    <row r="65" spans="1:55" hidden="1">
      <c r="A65" s="181"/>
      <c r="B65" s="18" t="s">
        <v>41</v>
      </c>
      <c r="C65" s="19">
        <v>1</v>
      </c>
      <c r="D65" s="20">
        <v>300</v>
      </c>
      <c r="E65" s="20">
        <v>1000</v>
      </c>
      <c r="F65" s="19">
        <v>1</v>
      </c>
      <c r="G65" s="21">
        <v>3.7999999999999999E-2</v>
      </c>
      <c r="H65" s="19">
        <v>40</v>
      </c>
      <c r="I65" s="19">
        <v>0</v>
      </c>
      <c r="J65" s="19"/>
      <c r="K65" s="19" t="s">
        <v>8</v>
      </c>
      <c r="L65" s="20" t="str">
        <f t="shared" si="173"/>
        <v>-</v>
      </c>
      <c r="M65" s="20" t="str">
        <f t="shared" si="174"/>
        <v>-</v>
      </c>
      <c r="N65" s="42">
        <f t="shared" si="150"/>
        <v>0</v>
      </c>
      <c r="O65" s="20" t="str">
        <f t="shared" si="175"/>
        <v>wrong time or amount</v>
      </c>
      <c r="P65" s="20" t="str">
        <f t="shared" si="176"/>
        <v>-</v>
      </c>
      <c r="Q65" s="20" t="str">
        <f t="shared" si="177"/>
        <v>-</v>
      </c>
      <c r="R65" s="20" t="str">
        <f t="shared" si="178"/>
        <v>-</v>
      </c>
      <c r="S65" s="24" t="str">
        <f t="shared" si="179"/>
        <v>no</v>
      </c>
      <c r="T65" s="25" t="str">
        <f t="shared" si="151"/>
        <v>-</v>
      </c>
      <c r="U65" s="20" t="str">
        <f t="shared" si="152"/>
        <v>-</v>
      </c>
      <c r="V65" s="20" t="str">
        <f t="shared" si="153"/>
        <v/>
      </c>
      <c r="W65" s="26" t="str">
        <f t="shared" si="0"/>
        <v>-</v>
      </c>
      <c r="X65" s="28" t="str">
        <f t="shared" si="180"/>
        <v/>
      </c>
      <c r="Y65" s="25" t="str">
        <f t="shared" si="154"/>
        <v>-</v>
      </c>
      <c r="Z65" s="20" t="str">
        <f t="shared" si="11"/>
        <v>-</v>
      </c>
      <c r="AA65" s="20" t="str">
        <f t="shared" si="155"/>
        <v>-</v>
      </c>
      <c r="AB65" s="27" t="str">
        <f t="shared" si="156"/>
        <v/>
      </c>
      <c r="AC65" s="27" t="str">
        <f t="shared" si="120"/>
        <v>-</v>
      </c>
      <c r="AD65" s="138" t="str">
        <f t="shared" si="157"/>
        <v/>
      </c>
      <c r="AE65" s="144" t="str">
        <f t="shared" si="158"/>
        <v>-</v>
      </c>
      <c r="AF65" s="143" t="str">
        <f t="shared" si="159"/>
        <v>-</v>
      </c>
      <c r="AG65" s="27" t="str">
        <f t="shared" si="160"/>
        <v/>
      </c>
      <c r="AH65" s="27" t="str">
        <f t="shared" si="161"/>
        <v>-</v>
      </c>
      <c r="AI65" s="138" t="str">
        <f t="shared" si="181"/>
        <v/>
      </c>
      <c r="AJ65" s="144" t="str">
        <f t="shared" si="162"/>
        <v>-</v>
      </c>
      <c r="AK65" s="143" t="str">
        <f t="shared" si="163"/>
        <v>-</v>
      </c>
      <c r="AL65" s="27" t="str">
        <f t="shared" si="164"/>
        <v/>
      </c>
      <c r="AM65" s="27" t="str">
        <f t="shared" si="3"/>
        <v>-</v>
      </c>
      <c r="AN65" s="138" t="str">
        <f t="shared" si="182"/>
        <v/>
      </c>
      <c r="AO65" s="164" t="str">
        <f t="shared" si="165"/>
        <v>-</v>
      </c>
      <c r="AP65" s="19" t="str">
        <f t="shared" si="166"/>
        <v>-</v>
      </c>
      <c r="AQ65" s="28" t="str">
        <f t="shared" si="183"/>
        <v/>
      </c>
      <c r="AR65" s="164" t="str">
        <f t="shared" si="167"/>
        <v>-</v>
      </c>
      <c r="AS65" s="19" t="str">
        <f t="shared" si="15"/>
        <v>-</v>
      </c>
      <c r="AT65" s="28" t="str">
        <f t="shared" si="184"/>
        <v/>
      </c>
      <c r="AU65" s="164" t="str">
        <f t="shared" si="168"/>
        <v>-</v>
      </c>
      <c r="AV65" s="19" t="str">
        <f t="shared" si="16"/>
        <v>-</v>
      </c>
      <c r="AW65" s="28" t="str">
        <f t="shared" si="185"/>
        <v/>
      </c>
      <c r="AX65" s="164" t="str">
        <f t="shared" si="17"/>
        <v>-</v>
      </c>
      <c r="AY65" s="19" t="str">
        <f t="shared" si="169"/>
        <v>-</v>
      </c>
      <c r="AZ65" s="28" t="str">
        <f t="shared" si="170"/>
        <v/>
      </c>
      <c r="BA65" s="164" t="str">
        <f t="shared" si="18"/>
        <v>-</v>
      </c>
      <c r="BB65" s="19" t="str">
        <f t="shared" si="171"/>
        <v>-</v>
      </c>
      <c r="BC65" s="28" t="str">
        <f t="shared" si="172"/>
        <v/>
      </c>
    </row>
    <row r="66" spans="1:55" hidden="1">
      <c r="A66" s="181"/>
      <c r="B66" s="18" t="s">
        <v>42</v>
      </c>
      <c r="C66" s="19">
        <v>1</v>
      </c>
      <c r="D66" s="20">
        <v>1000</v>
      </c>
      <c r="E66" s="20">
        <v>3000</v>
      </c>
      <c r="F66" s="19">
        <v>3</v>
      </c>
      <c r="G66" s="21">
        <v>0.12</v>
      </c>
      <c r="H66" s="19">
        <v>45</v>
      </c>
      <c r="I66" s="19">
        <v>0</v>
      </c>
      <c r="J66" s="19"/>
      <c r="K66" s="19" t="s">
        <v>8</v>
      </c>
      <c r="L66" s="20" t="str">
        <f t="shared" si="173"/>
        <v>-</v>
      </c>
      <c r="M66" s="20" t="str">
        <f t="shared" si="174"/>
        <v>-</v>
      </c>
      <c r="N66" s="6">
        <v>9.58</v>
      </c>
      <c r="O66" s="20" t="str">
        <f t="shared" si="175"/>
        <v>wrong time or amount</v>
      </c>
      <c r="P66" s="20" t="str">
        <f t="shared" si="176"/>
        <v>-</v>
      </c>
      <c r="Q66" s="20" t="str">
        <f t="shared" si="177"/>
        <v>-</v>
      </c>
      <c r="R66" s="20" t="str">
        <f t="shared" si="178"/>
        <v>-</v>
      </c>
      <c r="S66" s="24" t="str">
        <f t="shared" si="179"/>
        <v>no</v>
      </c>
      <c r="T66" s="25" t="str">
        <f t="shared" si="151"/>
        <v>-</v>
      </c>
      <c r="U66" s="20" t="str">
        <f t="shared" si="152"/>
        <v>-</v>
      </c>
      <c r="V66" s="20" t="str">
        <f t="shared" si="153"/>
        <v/>
      </c>
      <c r="W66" s="26" t="str">
        <f t="shared" si="0"/>
        <v>-</v>
      </c>
      <c r="X66" s="28" t="str">
        <f t="shared" si="180"/>
        <v/>
      </c>
      <c r="Y66" s="25" t="str">
        <f t="shared" si="154"/>
        <v>-</v>
      </c>
      <c r="Z66" s="20" t="str">
        <f t="shared" si="11"/>
        <v>-</v>
      </c>
      <c r="AA66" s="20" t="str">
        <f t="shared" si="155"/>
        <v>-</v>
      </c>
      <c r="AB66" s="27" t="str">
        <f t="shared" si="156"/>
        <v/>
      </c>
      <c r="AC66" s="27" t="str">
        <f t="shared" si="120"/>
        <v>-</v>
      </c>
      <c r="AD66" s="138" t="str">
        <f t="shared" si="157"/>
        <v/>
      </c>
      <c r="AE66" s="144" t="str">
        <f t="shared" si="158"/>
        <v>-</v>
      </c>
      <c r="AF66" s="143" t="str">
        <f t="shared" si="159"/>
        <v>-</v>
      </c>
      <c r="AG66" s="27" t="str">
        <f t="shared" si="160"/>
        <v/>
      </c>
      <c r="AH66" s="27" t="str">
        <f t="shared" si="161"/>
        <v>-</v>
      </c>
      <c r="AI66" s="138" t="str">
        <f t="shared" si="181"/>
        <v/>
      </c>
      <c r="AJ66" s="144" t="str">
        <f t="shared" si="162"/>
        <v>-</v>
      </c>
      <c r="AK66" s="143" t="str">
        <f t="shared" si="163"/>
        <v>-</v>
      </c>
      <c r="AL66" s="27" t="str">
        <f t="shared" si="164"/>
        <v/>
      </c>
      <c r="AM66" s="27" t="str">
        <f t="shared" si="3"/>
        <v>-</v>
      </c>
      <c r="AN66" s="138" t="str">
        <f t="shared" si="182"/>
        <v/>
      </c>
      <c r="AO66" s="164" t="str">
        <f t="shared" si="165"/>
        <v>-</v>
      </c>
      <c r="AP66" s="19" t="str">
        <f t="shared" si="166"/>
        <v>-</v>
      </c>
      <c r="AQ66" s="28" t="str">
        <f t="shared" si="183"/>
        <v/>
      </c>
      <c r="AR66" s="164" t="str">
        <f t="shared" si="167"/>
        <v>-</v>
      </c>
      <c r="AS66" s="19" t="str">
        <f t="shared" si="15"/>
        <v>-</v>
      </c>
      <c r="AT66" s="28" t="str">
        <f t="shared" si="184"/>
        <v/>
      </c>
      <c r="AU66" s="164" t="str">
        <f t="shared" si="168"/>
        <v>-</v>
      </c>
      <c r="AV66" s="19" t="str">
        <f t="shared" si="16"/>
        <v>-</v>
      </c>
      <c r="AW66" s="28" t="str">
        <f t="shared" si="185"/>
        <v/>
      </c>
      <c r="AX66" s="164" t="str">
        <f t="shared" si="17"/>
        <v>-</v>
      </c>
      <c r="AY66" s="19" t="str">
        <f t="shared" si="169"/>
        <v>-</v>
      </c>
      <c r="AZ66" s="28" t="str">
        <f t="shared" si="170"/>
        <v/>
      </c>
      <c r="BA66" s="164" t="str">
        <f t="shared" si="18"/>
        <v>-</v>
      </c>
      <c r="BB66" s="19" t="str">
        <f t="shared" si="171"/>
        <v>-</v>
      </c>
      <c r="BC66" s="28" t="str">
        <f t="shared" si="172"/>
        <v/>
      </c>
    </row>
    <row r="67" spans="1:55" hidden="1">
      <c r="A67" s="181"/>
      <c r="B67" s="18" t="s">
        <v>43</v>
      </c>
      <c r="C67" s="19">
        <v>1</v>
      </c>
      <c r="D67" s="20">
        <v>4000</v>
      </c>
      <c r="E67" s="20">
        <v>10000</v>
      </c>
      <c r="F67" s="19">
        <v>7</v>
      </c>
      <c r="G67" s="21">
        <v>0.25</v>
      </c>
      <c r="H67" s="19">
        <v>56</v>
      </c>
      <c r="I67" s="19">
        <v>0</v>
      </c>
      <c r="J67" s="19"/>
      <c r="K67" s="19" t="s">
        <v>8</v>
      </c>
      <c r="L67" s="20" t="str">
        <f t="shared" si="173"/>
        <v>-</v>
      </c>
      <c r="M67" s="20" t="str">
        <f t="shared" si="174"/>
        <v>-</v>
      </c>
      <c r="N67" s="23">
        <f t="shared" ref="N67:N71" si="186">INT($B$3/H67)</f>
        <v>0</v>
      </c>
      <c r="O67" s="20" t="str">
        <f t="shared" si="175"/>
        <v>wrong time or amount</v>
      </c>
      <c r="P67" s="20" t="str">
        <f t="shared" si="176"/>
        <v>-</v>
      </c>
      <c r="Q67" s="20" t="str">
        <f t="shared" si="177"/>
        <v>-</v>
      </c>
      <c r="R67" s="20" t="str">
        <f t="shared" si="178"/>
        <v>-</v>
      </c>
      <c r="S67" s="24" t="str">
        <f t="shared" si="179"/>
        <v>no</v>
      </c>
      <c r="T67" s="25" t="str">
        <f t="shared" si="151"/>
        <v>-</v>
      </c>
      <c r="U67" s="20" t="str">
        <f t="shared" si="152"/>
        <v>-</v>
      </c>
      <c r="V67" s="20" t="str">
        <f t="shared" si="153"/>
        <v/>
      </c>
      <c r="W67" s="26" t="str">
        <f t="shared" si="0"/>
        <v>-</v>
      </c>
      <c r="X67" s="28" t="str">
        <f t="shared" si="180"/>
        <v/>
      </c>
      <c r="Y67" s="25" t="str">
        <f t="shared" si="154"/>
        <v>-</v>
      </c>
      <c r="Z67" s="20" t="str">
        <f t="shared" si="11"/>
        <v>-</v>
      </c>
      <c r="AA67" s="20" t="str">
        <f t="shared" si="155"/>
        <v>-</v>
      </c>
      <c r="AB67" s="27" t="str">
        <f t="shared" si="156"/>
        <v/>
      </c>
      <c r="AC67" s="27" t="str">
        <f t="shared" si="120"/>
        <v>-</v>
      </c>
      <c r="AD67" s="138" t="str">
        <f t="shared" si="157"/>
        <v/>
      </c>
      <c r="AE67" s="144" t="str">
        <f t="shared" si="158"/>
        <v>-</v>
      </c>
      <c r="AF67" s="143" t="str">
        <f t="shared" si="159"/>
        <v>-</v>
      </c>
      <c r="AG67" s="27" t="str">
        <f t="shared" si="160"/>
        <v/>
      </c>
      <c r="AH67" s="27" t="str">
        <f t="shared" si="161"/>
        <v>-</v>
      </c>
      <c r="AI67" s="138" t="str">
        <f t="shared" si="181"/>
        <v/>
      </c>
      <c r="AJ67" s="144" t="str">
        <f t="shared" si="162"/>
        <v>-</v>
      </c>
      <c r="AK67" s="143" t="str">
        <f t="shared" si="163"/>
        <v>-</v>
      </c>
      <c r="AL67" s="27" t="str">
        <f t="shared" si="164"/>
        <v/>
      </c>
      <c r="AM67" s="27" t="str">
        <f t="shared" si="3"/>
        <v>-</v>
      </c>
      <c r="AN67" s="138" t="str">
        <f t="shared" si="182"/>
        <v/>
      </c>
      <c r="AO67" s="164" t="str">
        <f t="shared" si="165"/>
        <v>-</v>
      </c>
      <c r="AP67" s="19" t="str">
        <f t="shared" si="166"/>
        <v>-</v>
      </c>
      <c r="AQ67" s="28" t="str">
        <f t="shared" si="183"/>
        <v/>
      </c>
      <c r="AR67" s="164" t="str">
        <f t="shared" si="167"/>
        <v>-</v>
      </c>
      <c r="AS67" s="19" t="str">
        <f t="shared" si="15"/>
        <v>-</v>
      </c>
      <c r="AT67" s="28" t="str">
        <f t="shared" si="184"/>
        <v/>
      </c>
      <c r="AU67" s="164" t="str">
        <f t="shared" si="168"/>
        <v>-</v>
      </c>
      <c r="AV67" s="19" t="str">
        <f t="shared" si="16"/>
        <v>-</v>
      </c>
      <c r="AW67" s="28" t="str">
        <f t="shared" si="185"/>
        <v/>
      </c>
      <c r="AX67" s="164" t="str">
        <f t="shared" si="17"/>
        <v>-</v>
      </c>
      <c r="AY67" s="19" t="str">
        <f t="shared" si="169"/>
        <v>-</v>
      </c>
      <c r="AZ67" s="28" t="str">
        <f t="shared" si="170"/>
        <v/>
      </c>
      <c r="BA67" s="164" t="str">
        <f t="shared" si="18"/>
        <v>-</v>
      </c>
      <c r="BB67" s="19" t="str">
        <f t="shared" si="171"/>
        <v>-</v>
      </c>
      <c r="BC67" s="28" t="str">
        <f t="shared" si="172"/>
        <v/>
      </c>
    </row>
    <row r="68" spans="1:55" hidden="1">
      <c r="A68" s="181"/>
      <c r="B68" s="18" t="s">
        <v>44</v>
      </c>
      <c r="C68" s="19">
        <v>1</v>
      </c>
      <c r="D68" s="20">
        <v>150</v>
      </c>
      <c r="E68" s="20">
        <v>1000</v>
      </c>
      <c r="F68" s="19">
        <v>1</v>
      </c>
      <c r="G68" s="21">
        <v>5.4999999999999997E-3</v>
      </c>
      <c r="H68" s="19">
        <v>25</v>
      </c>
      <c r="I68" s="19">
        <v>0</v>
      </c>
      <c r="J68" s="19"/>
      <c r="K68" s="19" t="s">
        <v>8</v>
      </c>
      <c r="L68" s="20" t="str">
        <f t="shared" si="173"/>
        <v>-</v>
      </c>
      <c r="M68" s="20" t="str">
        <f t="shared" si="174"/>
        <v>-</v>
      </c>
      <c r="N68" s="23">
        <f t="shared" si="186"/>
        <v>1</v>
      </c>
      <c r="O68" s="20" t="str">
        <f t="shared" si="175"/>
        <v>wrong time or amount</v>
      </c>
      <c r="P68" s="20" t="str">
        <f t="shared" si="176"/>
        <v>-</v>
      </c>
      <c r="Q68" s="20" t="str">
        <f t="shared" si="177"/>
        <v>-</v>
      </c>
      <c r="R68" s="20" t="str">
        <f t="shared" si="178"/>
        <v>-</v>
      </c>
      <c r="S68" s="24" t="str">
        <f t="shared" si="179"/>
        <v>no</v>
      </c>
      <c r="T68" s="25" t="str">
        <f t="shared" si="151"/>
        <v>-</v>
      </c>
      <c r="U68" s="20" t="str">
        <f t="shared" si="152"/>
        <v>-</v>
      </c>
      <c r="V68" s="20" t="str">
        <f t="shared" si="153"/>
        <v/>
      </c>
      <c r="W68" s="26" t="str">
        <f t="shared" si="0"/>
        <v>-</v>
      </c>
      <c r="X68" s="28" t="str">
        <f t="shared" si="180"/>
        <v/>
      </c>
      <c r="Y68" s="25" t="str">
        <f t="shared" si="154"/>
        <v>-</v>
      </c>
      <c r="Z68" s="20" t="str">
        <f t="shared" si="11"/>
        <v>-</v>
      </c>
      <c r="AA68" s="20" t="str">
        <f t="shared" si="155"/>
        <v>-</v>
      </c>
      <c r="AB68" s="27" t="str">
        <f t="shared" si="156"/>
        <v/>
      </c>
      <c r="AC68" s="27" t="str">
        <f t="shared" si="120"/>
        <v>-</v>
      </c>
      <c r="AD68" s="138" t="str">
        <f t="shared" si="157"/>
        <v/>
      </c>
      <c r="AE68" s="144" t="str">
        <f t="shared" si="158"/>
        <v>-</v>
      </c>
      <c r="AF68" s="143" t="str">
        <f t="shared" si="159"/>
        <v>-</v>
      </c>
      <c r="AG68" s="27" t="str">
        <f t="shared" si="160"/>
        <v/>
      </c>
      <c r="AH68" s="27" t="str">
        <f t="shared" si="161"/>
        <v>-</v>
      </c>
      <c r="AI68" s="138" t="str">
        <f t="shared" si="181"/>
        <v/>
      </c>
      <c r="AJ68" s="144" t="str">
        <f t="shared" si="162"/>
        <v>-</v>
      </c>
      <c r="AK68" s="143" t="str">
        <f t="shared" si="163"/>
        <v>-</v>
      </c>
      <c r="AL68" s="27" t="str">
        <f t="shared" si="164"/>
        <v/>
      </c>
      <c r="AM68" s="27" t="str">
        <f t="shared" si="3"/>
        <v>-</v>
      </c>
      <c r="AN68" s="138" t="str">
        <f t="shared" si="182"/>
        <v/>
      </c>
      <c r="AO68" s="164" t="str">
        <f t="shared" si="165"/>
        <v>-</v>
      </c>
      <c r="AP68" s="19" t="str">
        <f t="shared" si="166"/>
        <v>-</v>
      </c>
      <c r="AQ68" s="28" t="str">
        <f t="shared" si="183"/>
        <v/>
      </c>
      <c r="AR68" s="164" t="str">
        <f t="shared" si="167"/>
        <v>-</v>
      </c>
      <c r="AS68" s="19" t="str">
        <f t="shared" si="15"/>
        <v>-</v>
      </c>
      <c r="AT68" s="28" t="str">
        <f t="shared" si="184"/>
        <v/>
      </c>
      <c r="AU68" s="164" t="str">
        <f t="shared" si="168"/>
        <v>-</v>
      </c>
      <c r="AV68" s="19" t="str">
        <f t="shared" si="16"/>
        <v>-</v>
      </c>
      <c r="AW68" s="28" t="str">
        <f t="shared" si="185"/>
        <v/>
      </c>
      <c r="AX68" s="164" t="str">
        <f t="shared" si="17"/>
        <v>-</v>
      </c>
      <c r="AY68" s="19" t="str">
        <f t="shared" si="169"/>
        <v>-</v>
      </c>
      <c r="AZ68" s="28" t="str">
        <f t="shared" si="170"/>
        <v/>
      </c>
      <c r="BA68" s="164" t="str">
        <f t="shared" si="18"/>
        <v>-</v>
      </c>
      <c r="BB68" s="19" t="str">
        <f t="shared" si="171"/>
        <v>-</v>
      </c>
      <c r="BC68" s="28" t="str">
        <f t="shared" si="172"/>
        <v/>
      </c>
    </row>
    <row r="69" spans="1:55" ht="15" hidden="1" thickBot="1">
      <c r="A69" s="182"/>
      <c r="B69" s="49" t="s">
        <v>101</v>
      </c>
      <c r="C69" s="19">
        <v>1</v>
      </c>
      <c r="D69" s="50">
        <v>25</v>
      </c>
      <c r="E69" s="50">
        <v>2500</v>
      </c>
      <c r="F69" s="22">
        <v>1</v>
      </c>
      <c r="G69" s="51">
        <v>4.9599999999999998E-2</v>
      </c>
      <c r="H69" s="22">
        <v>31</v>
      </c>
      <c r="I69" s="22">
        <v>0</v>
      </c>
      <c r="J69" s="22"/>
      <c r="K69" s="22" t="s">
        <v>8</v>
      </c>
      <c r="L69" s="50">
        <f t="shared" si="173"/>
        <v>153.76</v>
      </c>
      <c r="M69" s="50">
        <f t="shared" si="174"/>
        <v>4.96</v>
      </c>
      <c r="N69" s="23">
        <f t="shared" si="186"/>
        <v>0</v>
      </c>
      <c r="O69" s="50" t="str">
        <f t="shared" si="175"/>
        <v>wrong time or amount</v>
      </c>
      <c r="P69" s="20" t="str">
        <f t="shared" si="176"/>
        <v>-</v>
      </c>
      <c r="Q69" s="50" t="str">
        <f t="shared" si="177"/>
        <v>-</v>
      </c>
      <c r="R69" s="20" t="str">
        <f t="shared" si="178"/>
        <v>-</v>
      </c>
      <c r="S69" s="24" t="str">
        <f t="shared" si="179"/>
        <v>no</v>
      </c>
      <c r="T69" s="25" t="str">
        <f t="shared" si="151"/>
        <v>-</v>
      </c>
      <c r="U69" s="20" t="str">
        <f t="shared" si="152"/>
        <v>-</v>
      </c>
      <c r="V69" s="20" t="str">
        <f t="shared" si="153"/>
        <v/>
      </c>
      <c r="W69" s="26" t="str">
        <f t="shared" si="0"/>
        <v>-</v>
      </c>
      <c r="X69" s="28" t="str">
        <f t="shared" si="180"/>
        <v/>
      </c>
      <c r="Y69" s="25" t="str">
        <f t="shared" si="154"/>
        <v>-</v>
      </c>
      <c r="Z69" s="20" t="str">
        <f t="shared" si="11"/>
        <v>-</v>
      </c>
      <c r="AA69" s="20" t="str">
        <f t="shared" si="155"/>
        <v>-</v>
      </c>
      <c r="AB69" s="27" t="str">
        <f t="shared" si="156"/>
        <v/>
      </c>
      <c r="AC69" s="27" t="str">
        <f t="shared" si="120"/>
        <v>-</v>
      </c>
      <c r="AD69" s="138" t="str">
        <f t="shared" si="157"/>
        <v/>
      </c>
      <c r="AE69" s="144" t="str">
        <f t="shared" si="158"/>
        <v>-</v>
      </c>
      <c r="AF69" s="143" t="str">
        <f t="shared" si="159"/>
        <v>-</v>
      </c>
      <c r="AG69" s="27" t="str">
        <f t="shared" si="160"/>
        <v/>
      </c>
      <c r="AH69" s="27" t="str">
        <f t="shared" si="161"/>
        <v>-</v>
      </c>
      <c r="AI69" s="138" t="str">
        <f t="shared" si="181"/>
        <v/>
      </c>
      <c r="AJ69" s="144" t="str">
        <f t="shared" si="162"/>
        <v>-</v>
      </c>
      <c r="AK69" s="143" t="str">
        <f t="shared" si="163"/>
        <v>-</v>
      </c>
      <c r="AL69" s="27" t="str">
        <f t="shared" si="164"/>
        <v/>
      </c>
      <c r="AM69" s="27" t="str">
        <f t="shared" si="3"/>
        <v>-</v>
      </c>
      <c r="AN69" s="138" t="str">
        <f t="shared" si="182"/>
        <v/>
      </c>
      <c r="AO69" s="164" t="str">
        <f t="shared" si="165"/>
        <v>-</v>
      </c>
      <c r="AP69" s="19" t="str">
        <f t="shared" si="166"/>
        <v>-</v>
      </c>
      <c r="AQ69" s="28" t="str">
        <f t="shared" si="183"/>
        <v/>
      </c>
      <c r="AR69" s="164" t="str">
        <f t="shared" si="167"/>
        <v>-</v>
      </c>
      <c r="AS69" s="19" t="str">
        <f t="shared" si="15"/>
        <v>-</v>
      </c>
      <c r="AT69" s="28" t="str">
        <f t="shared" si="184"/>
        <v/>
      </c>
      <c r="AU69" s="164" t="str">
        <f t="shared" si="168"/>
        <v>-</v>
      </c>
      <c r="AV69" s="19" t="str">
        <f t="shared" si="16"/>
        <v>-</v>
      </c>
      <c r="AW69" s="28" t="str">
        <f t="shared" si="185"/>
        <v/>
      </c>
      <c r="AX69" s="164" t="str">
        <f t="shared" si="17"/>
        <v>-</v>
      </c>
      <c r="AY69" s="19" t="str">
        <f t="shared" si="169"/>
        <v>-</v>
      </c>
      <c r="AZ69" s="28" t="str">
        <f t="shared" si="170"/>
        <v/>
      </c>
      <c r="BA69" s="164" t="str">
        <f t="shared" si="18"/>
        <v>-</v>
      </c>
      <c r="BB69" s="19" t="str">
        <f t="shared" si="171"/>
        <v>-</v>
      </c>
      <c r="BC69" s="28" t="str">
        <f t="shared" si="172"/>
        <v/>
      </c>
    </row>
    <row r="70" spans="1:55" s="110" customFormat="1" ht="15" hidden="1" thickBot="1">
      <c r="B70" s="114"/>
      <c r="C70" s="115"/>
      <c r="D70" s="116"/>
      <c r="E70" s="116"/>
      <c r="F70" s="115"/>
      <c r="G70" s="117"/>
      <c r="H70" s="115"/>
      <c r="I70" s="115"/>
      <c r="J70" s="115"/>
      <c r="K70" s="115"/>
      <c r="L70" s="116"/>
      <c r="M70" s="116"/>
      <c r="N70" s="118" t="e">
        <f t="shared" si="186"/>
        <v>#DIV/0!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21"/>
      <c r="Y70" s="119"/>
      <c r="Z70" s="120"/>
      <c r="AA70" s="120"/>
      <c r="AB70" s="120"/>
      <c r="AC70" s="120"/>
      <c r="AD70" s="140"/>
      <c r="AE70" s="119"/>
      <c r="AF70" s="120"/>
      <c r="AG70" s="120"/>
      <c r="AH70" s="120"/>
      <c r="AI70" s="140"/>
      <c r="AJ70" s="119"/>
      <c r="AK70" s="120"/>
      <c r="AL70" s="120"/>
      <c r="AM70" s="120"/>
      <c r="AN70" s="140"/>
      <c r="AO70" s="124"/>
      <c r="AP70" s="125"/>
      <c r="AQ70" s="154"/>
      <c r="AR70" s="124"/>
      <c r="AS70" s="125"/>
      <c r="AT70" s="154"/>
      <c r="AU70" s="124"/>
      <c r="AV70" s="125"/>
      <c r="AW70" s="154"/>
      <c r="AX70" s="164" t="str">
        <f t="shared" si="17"/>
        <v>-</v>
      </c>
      <c r="AY70" s="125"/>
      <c r="AZ70" s="154"/>
      <c r="BA70" s="164" t="str">
        <f t="shared" si="18"/>
        <v>-</v>
      </c>
      <c r="BB70" s="125"/>
      <c r="BC70" s="154"/>
    </row>
    <row r="71" spans="1:55" hidden="1">
      <c r="A71" s="176"/>
      <c r="B71" s="54" t="s">
        <v>45</v>
      </c>
      <c r="C71" s="8"/>
      <c r="D71" s="9" t="s">
        <v>0</v>
      </c>
      <c r="E71" s="9" t="s">
        <v>19</v>
      </c>
      <c r="F71" s="8" t="s">
        <v>11</v>
      </c>
      <c r="G71" s="10" t="s">
        <v>3</v>
      </c>
      <c r="H71" s="8" t="s">
        <v>4</v>
      </c>
      <c r="I71" s="8" t="s">
        <v>5</v>
      </c>
      <c r="J71" s="8"/>
      <c r="K71" s="8" t="s">
        <v>6</v>
      </c>
      <c r="L71" s="9" t="s">
        <v>9</v>
      </c>
      <c r="M71" s="9" t="s">
        <v>10</v>
      </c>
      <c r="N71" s="42" t="e">
        <f t="shared" si="186"/>
        <v>#VALUE!</v>
      </c>
      <c r="O71" s="2" t="s">
        <v>36</v>
      </c>
      <c r="P71" s="9" t="s">
        <v>37</v>
      </c>
      <c r="Q71" s="9" t="s">
        <v>10</v>
      </c>
      <c r="R71" s="9" t="s">
        <v>10</v>
      </c>
      <c r="S71" s="12" t="s">
        <v>17</v>
      </c>
      <c r="T71" s="25" t="str">
        <f t="shared" ref="T71:T76" si="187">IF(S71="yes",H71,"-")</f>
        <v>-</v>
      </c>
      <c r="U71" s="20" t="str">
        <f t="shared" ref="U71:U76" si="188">IF(T71=$T$132,P71,"-")</f>
        <v>-</v>
      </c>
      <c r="V71" s="20" t="str">
        <f t="shared" ref="V71:V76" si="189">IF(U71=$U$132,B71,"")</f>
        <v/>
      </c>
      <c r="W71" s="26" t="str">
        <f t="shared" si="0"/>
        <v>-</v>
      </c>
      <c r="X71" s="28" t="str">
        <f>IF(V71=$B71,CONCATENATE(".",$B$71),"")</f>
        <v/>
      </c>
      <c r="Y71" s="25" t="str">
        <f t="shared" ref="Y71:Y76" si="190">IF(Z71=$Z$132,H71,"-")</f>
        <v>-</v>
      </c>
      <c r="Z71" s="20" t="str">
        <f t="shared" si="11"/>
        <v>-</v>
      </c>
      <c r="AA71" s="20" t="str">
        <f t="shared" ref="AA71:AA76" si="191">IF(Z71=$Z$132,Q71,"-")</f>
        <v>-</v>
      </c>
      <c r="AB71" s="27" t="str">
        <f t="shared" ref="AB71:AB76" si="192">IF(Z71=$Z$132,B71,"")</f>
        <v/>
      </c>
      <c r="AC71" s="27" t="str">
        <f t="shared" si="120"/>
        <v>-</v>
      </c>
      <c r="AD71" s="138" t="str">
        <f>IF(AB71=B71,CONCATENATE(".",$B$71),"")</f>
        <v/>
      </c>
      <c r="AE71" s="144" t="str">
        <f t="shared" ref="AE71:AE76" si="193">IF($Z71=$Z$133,$Q71,"-")</f>
        <v>-</v>
      </c>
      <c r="AF71" s="143" t="str">
        <f t="shared" ref="AF71:AF76" si="194">IF($Z71=$Z$133,$H71,"-")</f>
        <v>-</v>
      </c>
      <c r="AG71" s="27" t="str">
        <f t="shared" ref="AG71:AG76" si="195">IF(Z71=$Z$133,B71,"")</f>
        <v/>
      </c>
      <c r="AH71" s="27" t="str">
        <f t="shared" ref="AH71:AH76" si="196">IF(AG71&lt;&gt;"",CONCATENATE(".",AG71),"-")</f>
        <v>-</v>
      </c>
      <c r="AI71" s="138" t="str">
        <f>IF(AG71=$B71,CONCATENATE(".",$B$71),"")</f>
        <v/>
      </c>
      <c r="AJ71" s="144" t="str">
        <f t="shared" ref="AJ71:AJ76" si="197">IF(Z71=$Z$134,$Q71,"-")</f>
        <v>-</v>
      </c>
      <c r="AK71" s="143" t="str">
        <f t="shared" ref="AK71:AK76" si="198">IF($Z71=$Z$134,$H71,"-")</f>
        <v>-</v>
      </c>
      <c r="AL71" s="27" t="str">
        <f t="shared" ref="AL71:AL76" si="199">IF(Z71=$Z$134,B71,"")</f>
        <v/>
      </c>
      <c r="AM71" s="27" t="str">
        <f t="shared" si="3"/>
        <v>-</v>
      </c>
      <c r="AN71" s="138" t="str">
        <f>IF(AL71=$B71,CONCATENATE(".",$B$71),"")</f>
        <v/>
      </c>
      <c r="AO71" s="164" t="str">
        <f>IF(R71=$R$132,$B71,"-")</f>
        <v>-</v>
      </c>
      <c r="AP71" s="19" t="str">
        <f>IF(AO71=B71,CONCATENATE(".",$B71),"-")</f>
        <v>-</v>
      </c>
      <c r="AQ71" s="28" t="str">
        <f>IF(AO71=$B71,CONCATENATE(".",$B$71),"")</f>
        <v/>
      </c>
      <c r="AR71" s="164" t="str">
        <f>IF(R71=$R$133,$B71,"-")</f>
        <v>-</v>
      </c>
      <c r="AS71" s="19" t="str">
        <f t="shared" si="15"/>
        <v>-</v>
      </c>
      <c r="AT71" s="28" t="str">
        <f>IF(AR71=$B71,CONCATENATE(".",$B$71),"")</f>
        <v/>
      </c>
      <c r="AU71" s="164" t="str">
        <f>IF($R71=$R$134,$B71,"-")</f>
        <v>-</v>
      </c>
      <c r="AV71" s="19" t="str">
        <f t="shared" si="16"/>
        <v>-</v>
      </c>
      <c r="AW71" s="28" t="str">
        <f>IF(AU71=$B71,CONCATENATE(".",$B$71),"")</f>
        <v/>
      </c>
      <c r="AX71" s="164" t="str">
        <f t="shared" si="17"/>
        <v>-</v>
      </c>
      <c r="AY71" s="19" t="str">
        <f t="shared" ref="AY71:AY75" si="200">IF(AX71=$B71,CONCATENATE(".",$B71),"-")</f>
        <v>-</v>
      </c>
      <c r="AZ71" s="28" t="str">
        <f t="shared" ref="AZ71:AZ75" si="201">IF(AX71=$B71,CONCATENATE(".",$B$71),"")</f>
        <v/>
      </c>
      <c r="BA71" s="164" t="str">
        <f t="shared" si="18"/>
        <v>-</v>
      </c>
      <c r="BB71" s="19" t="str">
        <f t="shared" ref="BB71:BB75" si="202">IF(BA71=$B71,CONCATENATE(".",$B71),"-")</f>
        <v>-</v>
      </c>
      <c r="BC71" s="28" t="str">
        <f t="shared" ref="BC71:BC75" si="203">IF(BA71=$B71,CONCATENATE(".",$B$71),"")</f>
        <v/>
      </c>
    </row>
    <row r="72" spans="1:55" ht="15" hidden="1" thickBot="1">
      <c r="A72" s="177"/>
      <c r="B72" s="18" t="s">
        <v>46</v>
      </c>
      <c r="C72" s="19">
        <v>1</v>
      </c>
      <c r="D72" s="20">
        <v>5</v>
      </c>
      <c r="E72" s="20">
        <v>250</v>
      </c>
      <c r="F72" s="19">
        <v>1</v>
      </c>
      <c r="G72" s="21">
        <v>0.04</v>
      </c>
      <c r="H72" s="19">
        <v>30</v>
      </c>
      <c r="I72" s="22">
        <v>0</v>
      </c>
      <c r="J72" s="19"/>
      <c r="K72" s="19" t="s">
        <v>8</v>
      </c>
      <c r="L72" s="20">
        <f>IF(AND($B$2&gt;=D72,$B$2&lt;=E72),H72/F72*G72*$B$2+IF(I72=1,$B$2),"-")</f>
        <v>120</v>
      </c>
      <c r="M72" s="20">
        <f>IF($L72="-","-",$L72/$H72)</f>
        <v>4</v>
      </c>
      <c r="N72" s="6">
        <v>10.58</v>
      </c>
      <c r="O72" s="3">
        <f>IF(AND(M72&lt;&gt;"-",H72&lt;=$B$3),INT($B$3/H72)*L72,"wrong time or amount")</f>
        <v>120</v>
      </c>
      <c r="P72" s="20">
        <f>IF(OR(S72="no",S72="inactive"),"-",L72)</f>
        <v>120</v>
      </c>
      <c r="Q72" s="20">
        <f>IF($P72="-","-",$P72/$H72)</f>
        <v>4</v>
      </c>
      <c r="R72" s="20">
        <f>IF(OR($P72="-",$I72=1),"-",$P72/$H72)</f>
        <v>4</v>
      </c>
      <c r="S72" s="24" t="str">
        <f>IF(C72=1,IF(O72="wrong time or amount","no","yes"),"inactive")</f>
        <v>yes</v>
      </c>
      <c r="T72" s="25">
        <f t="shared" si="187"/>
        <v>30</v>
      </c>
      <c r="U72" s="20" t="str">
        <f t="shared" si="188"/>
        <v>-</v>
      </c>
      <c r="V72" s="20" t="str">
        <f t="shared" si="189"/>
        <v/>
      </c>
      <c r="W72" s="26" t="str">
        <f t="shared" si="0"/>
        <v>-</v>
      </c>
      <c r="X72" s="28" t="str">
        <f t="shared" ref="X72:X75" si="204">IF(V72=$B72,CONCATENATE(".",$B$71),"")</f>
        <v/>
      </c>
      <c r="Y72" s="25" t="str">
        <f t="shared" si="190"/>
        <v>-</v>
      </c>
      <c r="Z72" s="20">
        <f t="shared" si="11"/>
        <v>120</v>
      </c>
      <c r="AA72" s="20" t="str">
        <f t="shared" si="191"/>
        <v>-</v>
      </c>
      <c r="AB72" s="27" t="str">
        <f t="shared" si="192"/>
        <v/>
      </c>
      <c r="AC72" s="27" t="str">
        <f t="shared" si="120"/>
        <v>-</v>
      </c>
      <c r="AD72" s="138" t="str">
        <f>IF(AB72=B72,CONCATENATE(".",$B$71),"")</f>
        <v/>
      </c>
      <c r="AE72" s="144" t="str">
        <f t="shared" si="193"/>
        <v>-</v>
      </c>
      <c r="AF72" s="143" t="str">
        <f t="shared" si="194"/>
        <v>-</v>
      </c>
      <c r="AG72" s="27" t="str">
        <f t="shared" si="195"/>
        <v/>
      </c>
      <c r="AH72" s="27" t="str">
        <f t="shared" si="196"/>
        <v>-</v>
      </c>
      <c r="AI72" s="138" t="str">
        <f t="shared" ref="AI72:AI75" si="205">IF(AG72=$B72,CONCATENATE(".",$B$71),"")</f>
        <v/>
      </c>
      <c r="AJ72" s="144" t="str">
        <f t="shared" si="197"/>
        <v>-</v>
      </c>
      <c r="AK72" s="143" t="str">
        <f t="shared" si="198"/>
        <v>-</v>
      </c>
      <c r="AL72" s="27" t="str">
        <f t="shared" si="199"/>
        <v/>
      </c>
      <c r="AM72" s="27" t="str">
        <f t="shared" si="3"/>
        <v>-</v>
      </c>
      <c r="AN72" s="138" t="str">
        <f t="shared" ref="AN72:AN75" si="206">IF(AL72=$B72,CONCATENATE(".",$B$71),"")</f>
        <v/>
      </c>
      <c r="AO72" s="164" t="str">
        <f>IF(R72=$R$132,$B72,"-")</f>
        <v>-</v>
      </c>
      <c r="AP72" s="19" t="str">
        <f>IF(AO72=B72,CONCATENATE(".",$B72),"-")</f>
        <v>-</v>
      </c>
      <c r="AQ72" s="28" t="str">
        <f t="shared" ref="AQ72:AQ75" si="207">IF(AO72=$B72,CONCATENATE(".",$B$71),"")</f>
        <v/>
      </c>
      <c r="AR72" s="164" t="str">
        <f>IF(R72=$R$133,$B72,"-")</f>
        <v>-</v>
      </c>
      <c r="AS72" s="19" t="str">
        <f t="shared" si="15"/>
        <v>-</v>
      </c>
      <c r="AT72" s="28" t="str">
        <f t="shared" ref="AT72:AT75" si="208">IF(AR72=$B72,CONCATENATE(".",$B$71),"")</f>
        <v/>
      </c>
      <c r="AU72" s="164" t="str">
        <f>IF($R72=$R$134,$B72,"-")</f>
        <v>-</v>
      </c>
      <c r="AV72" s="19" t="str">
        <f t="shared" si="16"/>
        <v>-</v>
      </c>
      <c r="AW72" s="28" t="str">
        <f t="shared" ref="AW72:AW75" si="209">IF(AU72=$B72,CONCATENATE(".",$B$71),"")</f>
        <v/>
      </c>
      <c r="AX72" s="164" t="str">
        <f t="shared" si="17"/>
        <v>-</v>
      </c>
      <c r="AY72" s="19" t="str">
        <f t="shared" si="200"/>
        <v>-</v>
      </c>
      <c r="AZ72" s="28" t="str">
        <f t="shared" si="201"/>
        <v/>
      </c>
      <c r="BA72" s="164" t="str">
        <f t="shared" si="18"/>
        <v>-</v>
      </c>
      <c r="BB72" s="19" t="str">
        <f t="shared" si="202"/>
        <v>-</v>
      </c>
      <c r="BC72" s="28" t="str">
        <f t="shared" si="203"/>
        <v/>
      </c>
    </row>
    <row r="73" spans="1:55" ht="15" hidden="1" thickBot="1">
      <c r="A73" s="177"/>
      <c r="B73" s="18" t="s">
        <v>49</v>
      </c>
      <c r="C73" s="19">
        <v>1</v>
      </c>
      <c r="D73" s="20">
        <v>250</v>
      </c>
      <c r="E73" s="20">
        <v>2000</v>
      </c>
      <c r="F73" s="19">
        <v>5</v>
      </c>
      <c r="G73" s="21" t="s">
        <v>14</v>
      </c>
      <c r="H73" s="19">
        <v>40</v>
      </c>
      <c r="I73" s="22">
        <v>0</v>
      </c>
      <c r="J73" s="19"/>
      <c r="K73" s="19" t="s">
        <v>8</v>
      </c>
      <c r="L73" s="50" t="str">
        <f>IF(AND($B$2&gt;=D73,$B$2&lt;=E73),$B$2*14%*4+$B$2*22.5%*4+IF(I73=1,$B$2),"-")</f>
        <v>-</v>
      </c>
      <c r="M73" s="20" t="str">
        <f>IF($L73="-","-",$L73/$H73)</f>
        <v>-</v>
      </c>
      <c r="N73" s="23">
        <f t="shared" ref="N73:N77" si="210">INT($B$3/H73)</f>
        <v>0</v>
      </c>
      <c r="O73" s="3" t="str">
        <f>IF(AND(M73&lt;&gt;"-",H73&lt;=$B$3),INT($B$3/H73)*L73,"wrong time or amount")</f>
        <v>wrong time or amount</v>
      </c>
      <c r="P73" s="20" t="str">
        <f>IF(OR(S73="no",S73="inactive"),"-",L73)</f>
        <v>-</v>
      </c>
      <c r="Q73" s="20" t="str">
        <f>IF($P73="-","-",$P73/$H73)</f>
        <v>-</v>
      </c>
      <c r="R73" s="20" t="str">
        <f>IF(OR($P73="-",$I73=1),"-",$P73/$H73)</f>
        <v>-</v>
      </c>
      <c r="S73" s="24" t="str">
        <f>IF(C73=1,IF(O73="wrong time or amount","no","yes"),"inactive")</f>
        <v>no</v>
      </c>
      <c r="T73" s="25" t="str">
        <f t="shared" si="187"/>
        <v>-</v>
      </c>
      <c r="U73" s="20" t="str">
        <f t="shared" si="188"/>
        <v>-</v>
      </c>
      <c r="V73" s="20" t="str">
        <f t="shared" si="189"/>
        <v/>
      </c>
      <c r="W73" s="26" t="str">
        <f t="shared" si="0"/>
        <v>-</v>
      </c>
      <c r="X73" s="28" t="str">
        <f t="shared" si="204"/>
        <v/>
      </c>
      <c r="Y73" s="25" t="str">
        <f t="shared" si="190"/>
        <v>-</v>
      </c>
      <c r="Z73" s="20" t="str">
        <f t="shared" si="11"/>
        <v>-</v>
      </c>
      <c r="AA73" s="20" t="str">
        <f t="shared" si="191"/>
        <v>-</v>
      </c>
      <c r="AB73" s="27" t="str">
        <f t="shared" si="192"/>
        <v/>
      </c>
      <c r="AC73" s="27" t="str">
        <f t="shared" si="120"/>
        <v>-</v>
      </c>
      <c r="AD73" s="138" t="str">
        <f>IF(AB73=B73,CONCATENATE(".",$B$71),"")</f>
        <v/>
      </c>
      <c r="AE73" s="144" t="str">
        <f t="shared" si="193"/>
        <v>-</v>
      </c>
      <c r="AF73" s="143" t="str">
        <f t="shared" si="194"/>
        <v>-</v>
      </c>
      <c r="AG73" s="27" t="str">
        <f t="shared" si="195"/>
        <v/>
      </c>
      <c r="AH73" s="27" t="str">
        <f t="shared" si="196"/>
        <v>-</v>
      </c>
      <c r="AI73" s="138" t="str">
        <f t="shared" si="205"/>
        <v/>
      </c>
      <c r="AJ73" s="144" t="str">
        <f t="shared" si="197"/>
        <v>-</v>
      </c>
      <c r="AK73" s="143" t="str">
        <f t="shared" si="198"/>
        <v>-</v>
      </c>
      <c r="AL73" s="27" t="str">
        <f t="shared" si="199"/>
        <v/>
      </c>
      <c r="AM73" s="27" t="str">
        <f t="shared" si="3"/>
        <v>-</v>
      </c>
      <c r="AN73" s="138" t="str">
        <f t="shared" si="206"/>
        <v/>
      </c>
      <c r="AO73" s="164" t="str">
        <f>IF(R73=$R$132,$B73,"-")</f>
        <v>-</v>
      </c>
      <c r="AP73" s="19" t="str">
        <f>IF(AO73=B73,CONCATENATE(".",$B73),"-")</f>
        <v>-</v>
      </c>
      <c r="AQ73" s="28" t="str">
        <f t="shared" si="207"/>
        <v/>
      </c>
      <c r="AR73" s="164" t="str">
        <f>IF(R73=$R$133,$B73,"-")</f>
        <v>-</v>
      </c>
      <c r="AS73" s="19" t="str">
        <f t="shared" si="15"/>
        <v>-</v>
      </c>
      <c r="AT73" s="28" t="str">
        <f t="shared" si="208"/>
        <v/>
      </c>
      <c r="AU73" s="164" t="str">
        <f>IF($R73=$R$134,$B73,"-")</f>
        <v>-</v>
      </c>
      <c r="AV73" s="19" t="str">
        <f t="shared" si="16"/>
        <v>-</v>
      </c>
      <c r="AW73" s="28" t="str">
        <f t="shared" si="209"/>
        <v/>
      </c>
      <c r="AX73" s="164" t="str">
        <f t="shared" si="17"/>
        <v>-</v>
      </c>
      <c r="AY73" s="19" t="str">
        <f t="shared" si="200"/>
        <v>-</v>
      </c>
      <c r="AZ73" s="28" t="str">
        <f t="shared" si="201"/>
        <v/>
      </c>
      <c r="BA73" s="164" t="str">
        <f t="shared" si="18"/>
        <v>-</v>
      </c>
      <c r="BB73" s="19" t="str">
        <f t="shared" si="202"/>
        <v>-</v>
      </c>
      <c r="BC73" s="28" t="str">
        <f t="shared" si="203"/>
        <v/>
      </c>
    </row>
    <row r="74" spans="1:55" ht="15" hidden="1" thickBot="1">
      <c r="A74" s="177"/>
      <c r="B74" s="18" t="s">
        <v>47</v>
      </c>
      <c r="C74" s="19">
        <v>1</v>
      </c>
      <c r="D74" s="20">
        <v>50</v>
      </c>
      <c r="E74" s="20">
        <v>10000</v>
      </c>
      <c r="F74" s="19">
        <v>2</v>
      </c>
      <c r="G74" s="21">
        <v>0.1</v>
      </c>
      <c r="H74" s="19">
        <v>28</v>
      </c>
      <c r="I74" s="22">
        <v>0</v>
      </c>
      <c r="J74" s="19"/>
      <c r="K74" s="19" t="s">
        <v>8</v>
      </c>
      <c r="L74" s="20">
        <f>IF(AND($B$2&gt;=D74,$B$2&lt;=E74),H74/F74*G74*$B$2+IF(I74=1,$B$2),"-")</f>
        <v>140</v>
      </c>
      <c r="M74" s="20">
        <f>IF($L74="-","-",$L74/$H74)</f>
        <v>5</v>
      </c>
      <c r="N74" s="23">
        <f t="shared" si="210"/>
        <v>1</v>
      </c>
      <c r="O74" s="3">
        <f>IF(AND(M74&lt;&gt;"-",H74&lt;=$B$3),INT($B$3/H74)*L74,"wrong time or amount")</f>
        <v>140</v>
      </c>
      <c r="P74" s="20">
        <f>IF(OR(S74="no",S74="inactive"),"-",L74)</f>
        <v>140</v>
      </c>
      <c r="Q74" s="20">
        <f>IF($P74="-","-",$P74/$H74)</f>
        <v>5</v>
      </c>
      <c r="R74" s="20">
        <f>IF(OR($P74="-",$I74=1),"-",$P74/$H74)</f>
        <v>5</v>
      </c>
      <c r="S74" s="24" t="str">
        <f>IF(C74=1,IF(O74="wrong time or amount","no","yes"),"inactive")</f>
        <v>yes</v>
      </c>
      <c r="T74" s="25">
        <f t="shared" si="187"/>
        <v>28</v>
      </c>
      <c r="U74" s="20" t="str">
        <f t="shared" si="188"/>
        <v>-</v>
      </c>
      <c r="V74" s="20" t="str">
        <f t="shared" si="189"/>
        <v/>
      </c>
      <c r="W74" s="26" t="str">
        <f t="shared" si="0"/>
        <v>-</v>
      </c>
      <c r="X74" s="28" t="str">
        <f t="shared" si="204"/>
        <v/>
      </c>
      <c r="Y74" s="25" t="str">
        <f t="shared" si="190"/>
        <v>-</v>
      </c>
      <c r="Z74" s="20">
        <f t="shared" si="11"/>
        <v>140</v>
      </c>
      <c r="AA74" s="20" t="str">
        <f t="shared" si="191"/>
        <v>-</v>
      </c>
      <c r="AB74" s="27" t="str">
        <f t="shared" si="192"/>
        <v/>
      </c>
      <c r="AC74" s="27" t="str">
        <f t="shared" si="120"/>
        <v>-</v>
      </c>
      <c r="AD74" s="138" t="str">
        <f>IF(AB74=B74,CONCATENATE(".",$B$71),"")</f>
        <v/>
      </c>
      <c r="AE74" s="144" t="str">
        <f t="shared" si="193"/>
        <v>-</v>
      </c>
      <c r="AF74" s="143" t="str">
        <f t="shared" si="194"/>
        <v>-</v>
      </c>
      <c r="AG74" s="27" t="str">
        <f t="shared" si="195"/>
        <v/>
      </c>
      <c r="AH74" s="27" t="str">
        <f t="shared" si="196"/>
        <v>-</v>
      </c>
      <c r="AI74" s="138" t="str">
        <f t="shared" si="205"/>
        <v/>
      </c>
      <c r="AJ74" s="144" t="str">
        <f t="shared" si="197"/>
        <v>-</v>
      </c>
      <c r="AK74" s="143" t="str">
        <f t="shared" si="198"/>
        <v>-</v>
      </c>
      <c r="AL74" s="27" t="str">
        <f t="shared" si="199"/>
        <v/>
      </c>
      <c r="AM74" s="27" t="str">
        <f t="shared" si="3"/>
        <v>-</v>
      </c>
      <c r="AN74" s="138" t="str">
        <f t="shared" si="206"/>
        <v/>
      </c>
      <c r="AO74" s="164" t="str">
        <f>IF(R74=$R$132,$B74,"-")</f>
        <v>-</v>
      </c>
      <c r="AP74" s="19" t="str">
        <f>IF(AO74=B74,CONCATENATE(".",$B74),"-")</f>
        <v>-</v>
      </c>
      <c r="AQ74" s="28" t="str">
        <f t="shared" si="207"/>
        <v/>
      </c>
      <c r="AR74" s="164" t="str">
        <f>IF(R74=$R$133,$B74,"-")</f>
        <v>-</v>
      </c>
      <c r="AS74" s="19" t="str">
        <f t="shared" si="15"/>
        <v>-</v>
      </c>
      <c r="AT74" s="28" t="str">
        <f t="shared" si="208"/>
        <v/>
      </c>
      <c r="AU74" s="164" t="str">
        <f>IF($R74=$R$134,$B74,"-")</f>
        <v>-</v>
      </c>
      <c r="AV74" s="19" t="str">
        <f t="shared" si="16"/>
        <v>-</v>
      </c>
      <c r="AW74" s="28" t="str">
        <f t="shared" si="209"/>
        <v/>
      </c>
      <c r="AX74" s="164" t="str">
        <f t="shared" si="17"/>
        <v>-</v>
      </c>
      <c r="AY74" s="19" t="str">
        <f t="shared" si="200"/>
        <v>-</v>
      </c>
      <c r="AZ74" s="28" t="str">
        <f t="shared" si="201"/>
        <v/>
      </c>
      <c r="BA74" s="164" t="str">
        <f t="shared" si="18"/>
        <v>-</v>
      </c>
      <c r="BB74" s="19" t="str">
        <f t="shared" si="202"/>
        <v>-</v>
      </c>
      <c r="BC74" s="28" t="str">
        <f t="shared" si="203"/>
        <v/>
      </c>
    </row>
    <row r="75" spans="1:55" ht="15" hidden="1" thickBot="1">
      <c r="A75" s="177"/>
      <c r="B75" s="18" t="s">
        <v>48</v>
      </c>
      <c r="C75" s="19">
        <v>1</v>
      </c>
      <c r="D75" s="20">
        <v>45</v>
      </c>
      <c r="E75" s="20">
        <v>1000</v>
      </c>
      <c r="F75" s="19">
        <f>6/24</f>
        <v>0.25</v>
      </c>
      <c r="G75" s="21">
        <v>1.4500000000000001E-2</v>
      </c>
      <c r="H75" s="19">
        <v>25</v>
      </c>
      <c r="I75" s="22">
        <v>0</v>
      </c>
      <c r="J75" s="19"/>
      <c r="K75" s="19" t="s">
        <v>8</v>
      </c>
      <c r="L75" s="20">
        <f>IF(AND($B$2&gt;=D75,$B$2&lt;=E75),H75/F75*G75*$B$2+IF(I75=1,$B$2),"-")</f>
        <v>145.00000000000003</v>
      </c>
      <c r="M75" s="20">
        <f>IF($L75="-","-",$L75/$H75)</f>
        <v>5.8000000000000007</v>
      </c>
      <c r="N75" s="23">
        <f t="shared" si="210"/>
        <v>1</v>
      </c>
      <c r="O75" s="3">
        <f>IF(AND(M75&lt;&gt;"-",H75&lt;=$B$3),INT($B$3/H75)*L75,"wrong time or amount")</f>
        <v>145.00000000000003</v>
      </c>
      <c r="P75" s="20">
        <f>IF(OR(S75="no",S75="inactive"),"-",L75)</f>
        <v>145.00000000000003</v>
      </c>
      <c r="Q75" s="20">
        <f>IF($P75="-","-",$P75/$H75)</f>
        <v>5.8000000000000007</v>
      </c>
      <c r="R75" s="20">
        <f>IF(OR($P75="-",$I75=1),"-",$P75/$H75)</f>
        <v>5.8000000000000007</v>
      </c>
      <c r="S75" s="24" t="str">
        <f>IF(C75=1,IF(O75="wrong time or amount","no","yes"),"inactive")</f>
        <v>yes</v>
      </c>
      <c r="T75" s="25">
        <f t="shared" si="187"/>
        <v>25</v>
      </c>
      <c r="U75" s="20" t="str">
        <f t="shared" si="188"/>
        <v>-</v>
      </c>
      <c r="V75" s="20" t="str">
        <f t="shared" si="189"/>
        <v/>
      </c>
      <c r="W75" s="26" t="str">
        <f t="shared" si="0"/>
        <v>-</v>
      </c>
      <c r="X75" s="28" t="str">
        <f t="shared" si="204"/>
        <v/>
      </c>
      <c r="Y75" s="25" t="str">
        <f t="shared" si="190"/>
        <v>-</v>
      </c>
      <c r="Z75" s="20">
        <f t="shared" si="11"/>
        <v>145.00000000000003</v>
      </c>
      <c r="AA75" s="20" t="str">
        <f t="shared" si="191"/>
        <v>-</v>
      </c>
      <c r="AB75" s="27" t="str">
        <f t="shared" si="192"/>
        <v/>
      </c>
      <c r="AC75" s="27" t="str">
        <f t="shared" si="120"/>
        <v>-</v>
      </c>
      <c r="AD75" s="138" t="str">
        <f>IF(AB75=B75,CONCATENATE(".",$B$71),"")</f>
        <v/>
      </c>
      <c r="AE75" s="144" t="str">
        <f t="shared" si="193"/>
        <v>-</v>
      </c>
      <c r="AF75" s="143" t="str">
        <f t="shared" si="194"/>
        <v>-</v>
      </c>
      <c r="AG75" s="27" t="str">
        <f t="shared" si="195"/>
        <v/>
      </c>
      <c r="AH75" s="27" t="str">
        <f t="shared" si="196"/>
        <v>-</v>
      </c>
      <c r="AI75" s="138" t="str">
        <f t="shared" si="205"/>
        <v/>
      </c>
      <c r="AJ75" s="144" t="str">
        <f t="shared" si="197"/>
        <v>-</v>
      </c>
      <c r="AK75" s="143" t="str">
        <f t="shared" si="198"/>
        <v>-</v>
      </c>
      <c r="AL75" s="27" t="str">
        <f t="shared" si="199"/>
        <v/>
      </c>
      <c r="AM75" s="27" t="str">
        <f t="shared" si="3"/>
        <v>-</v>
      </c>
      <c r="AN75" s="138" t="str">
        <f t="shared" si="206"/>
        <v/>
      </c>
      <c r="AO75" s="164" t="str">
        <f>IF(R75=$R$132,$B75,"-")</f>
        <v>-</v>
      </c>
      <c r="AP75" s="19" t="str">
        <f>IF(AO75=B75,CONCATENATE(".",$B75),"-")</f>
        <v>-</v>
      </c>
      <c r="AQ75" s="28" t="str">
        <f t="shared" si="207"/>
        <v/>
      </c>
      <c r="AR75" s="164" t="str">
        <f>IF(R75=$R$133,$B75,"-")</f>
        <v>-</v>
      </c>
      <c r="AS75" s="19" t="str">
        <f t="shared" si="15"/>
        <v>-</v>
      </c>
      <c r="AT75" s="28" t="str">
        <f t="shared" si="208"/>
        <v/>
      </c>
      <c r="AU75" s="164" t="str">
        <f>IF($R75=$R$134,$B75,"-")</f>
        <v>-</v>
      </c>
      <c r="AV75" s="19" t="str">
        <f t="shared" si="16"/>
        <v>-</v>
      </c>
      <c r="AW75" s="28" t="str">
        <f t="shared" si="209"/>
        <v/>
      </c>
      <c r="AX75" s="164" t="str">
        <f t="shared" si="17"/>
        <v>-</v>
      </c>
      <c r="AY75" s="19" t="str">
        <f t="shared" si="200"/>
        <v>-</v>
      </c>
      <c r="AZ75" s="28" t="str">
        <f t="shared" si="201"/>
        <v/>
      </c>
      <c r="BA75" s="164" t="str">
        <f t="shared" si="18"/>
        <v>-</v>
      </c>
      <c r="BB75" s="19" t="str">
        <f t="shared" si="202"/>
        <v>-</v>
      </c>
      <c r="BC75" s="28" t="str">
        <f t="shared" si="203"/>
        <v/>
      </c>
    </row>
    <row r="76" spans="1:55" ht="15" hidden="1" thickBot="1">
      <c r="A76" s="178"/>
      <c r="B76" s="49"/>
      <c r="C76" s="22"/>
      <c r="D76" s="50"/>
      <c r="E76" s="50"/>
      <c r="F76" s="22"/>
      <c r="G76" s="51"/>
      <c r="H76" s="22"/>
      <c r="I76" s="22"/>
      <c r="J76" s="22"/>
      <c r="K76" s="22"/>
      <c r="L76" s="50"/>
      <c r="M76" s="50"/>
      <c r="N76" s="23" t="e">
        <f t="shared" si="210"/>
        <v>#DIV/0!</v>
      </c>
      <c r="P76" s="20"/>
      <c r="Q76" s="20"/>
      <c r="R76" s="20"/>
      <c r="S76" s="24"/>
      <c r="T76" s="25" t="str">
        <f t="shared" si="187"/>
        <v>-</v>
      </c>
      <c r="U76" s="20" t="str">
        <f t="shared" si="188"/>
        <v>-</v>
      </c>
      <c r="V76" s="20" t="str">
        <f t="shared" si="189"/>
        <v/>
      </c>
      <c r="W76" s="26" t="str">
        <f t="shared" si="0"/>
        <v>-</v>
      </c>
      <c r="X76" s="28"/>
      <c r="Y76" s="25" t="str">
        <f t="shared" si="190"/>
        <v>-</v>
      </c>
      <c r="Z76" s="20" t="str">
        <f t="shared" si="11"/>
        <v>-</v>
      </c>
      <c r="AA76" s="20" t="str">
        <f t="shared" si="191"/>
        <v>-</v>
      </c>
      <c r="AB76" s="27" t="str">
        <f t="shared" si="192"/>
        <v/>
      </c>
      <c r="AC76" s="27" t="str">
        <f t="shared" si="120"/>
        <v>-</v>
      </c>
      <c r="AD76" s="138"/>
      <c r="AE76" s="144" t="str">
        <f t="shared" si="193"/>
        <v>-</v>
      </c>
      <c r="AF76" s="143" t="str">
        <f t="shared" si="194"/>
        <v>-</v>
      </c>
      <c r="AG76" s="27" t="str">
        <f t="shared" si="195"/>
        <v/>
      </c>
      <c r="AH76" s="27" t="str">
        <f t="shared" si="196"/>
        <v>-</v>
      </c>
      <c r="AI76" s="138"/>
      <c r="AJ76" s="144" t="str">
        <f t="shared" si="197"/>
        <v>-</v>
      </c>
      <c r="AK76" s="143" t="str">
        <f t="shared" si="198"/>
        <v>-</v>
      </c>
      <c r="AL76" s="27" t="str">
        <f t="shared" si="199"/>
        <v/>
      </c>
      <c r="AM76" s="27" t="str">
        <f t="shared" si="3"/>
        <v>-</v>
      </c>
      <c r="AN76" s="138"/>
      <c r="AO76" s="164"/>
      <c r="AP76" s="19"/>
      <c r="AQ76" s="28"/>
      <c r="AR76" s="164"/>
      <c r="AS76" s="19"/>
      <c r="AT76" s="28"/>
      <c r="AU76" s="164"/>
      <c r="AV76" s="19"/>
      <c r="AW76" s="28"/>
      <c r="AX76" s="164" t="str">
        <f t="shared" si="17"/>
        <v>-</v>
      </c>
      <c r="AY76" s="19"/>
      <c r="AZ76" s="28"/>
      <c r="BA76" s="164" t="str">
        <f t="shared" si="18"/>
        <v>-</v>
      </c>
      <c r="BB76" s="19"/>
      <c r="BC76" s="28"/>
    </row>
    <row r="77" spans="1:55" s="110" customFormat="1" ht="15" hidden="1" thickBot="1">
      <c r="B77" s="114"/>
      <c r="C77" s="115"/>
      <c r="D77" s="116"/>
      <c r="E77" s="116"/>
      <c r="F77" s="115"/>
      <c r="G77" s="117"/>
      <c r="H77" s="115"/>
      <c r="I77" s="115"/>
      <c r="J77" s="115"/>
      <c r="K77" s="115"/>
      <c r="L77" s="116"/>
      <c r="M77" s="116"/>
      <c r="N77" s="122" t="e">
        <f t="shared" si="210"/>
        <v>#DIV/0!</v>
      </c>
      <c r="O77" s="116"/>
      <c r="P77" s="116"/>
      <c r="Q77" s="116"/>
      <c r="R77" s="116"/>
      <c r="S77" s="116"/>
      <c r="T77" s="116"/>
      <c r="U77" s="116"/>
      <c r="V77" s="116"/>
      <c r="W77" s="116"/>
      <c r="X77" s="121"/>
      <c r="Y77" s="119"/>
      <c r="Z77" s="120"/>
      <c r="AA77" s="120"/>
      <c r="AB77" s="120"/>
      <c r="AC77" s="120"/>
      <c r="AD77" s="140"/>
      <c r="AE77" s="119"/>
      <c r="AF77" s="120"/>
      <c r="AG77" s="120"/>
      <c r="AH77" s="120"/>
      <c r="AI77" s="140"/>
      <c r="AJ77" s="119"/>
      <c r="AK77" s="120"/>
      <c r="AL77" s="120"/>
      <c r="AM77" s="120"/>
      <c r="AN77" s="140"/>
      <c r="AO77" s="124"/>
      <c r="AP77" s="125"/>
      <c r="AQ77" s="154"/>
      <c r="AR77" s="124"/>
      <c r="AS77" s="125"/>
      <c r="AT77" s="154"/>
      <c r="AU77" s="124"/>
      <c r="AV77" s="125"/>
      <c r="AW77" s="154"/>
      <c r="AX77" s="164" t="str">
        <f t="shared" si="17"/>
        <v>-</v>
      </c>
      <c r="AY77" s="125"/>
      <c r="AZ77" s="154"/>
      <c r="BA77" s="164" t="str">
        <f t="shared" si="18"/>
        <v>-</v>
      </c>
      <c r="BB77" s="125"/>
      <c r="BC77" s="154"/>
    </row>
    <row r="78" spans="1:55" hidden="1">
      <c r="A78" s="176"/>
      <c r="B78" s="54" t="s">
        <v>65</v>
      </c>
      <c r="C78" s="8"/>
      <c r="D78" s="9" t="s">
        <v>0</v>
      </c>
      <c r="E78" s="9" t="s">
        <v>19</v>
      </c>
      <c r="F78" s="8" t="s">
        <v>11</v>
      </c>
      <c r="G78" s="10" t="s">
        <v>3</v>
      </c>
      <c r="H78" s="8" t="s">
        <v>4</v>
      </c>
      <c r="I78" s="8" t="s">
        <v>5</v>
      </c>
      <c r="J78" s="8"/>
      <c r="K78" s="8" t="s">
        <v>6</v>
      </c>
      <c r="L78" s="9" t="s">
        <v>9</v>
      </c>
      <c r="M78" s="9" t="s">
        <v>10</v>
      </c>
      <c r="N78" s="6">
        <v>11.58</v>
      </c>
      <c r="O78" s="55" t="s">
        <v>36</v>
      </c>
      <c r="P78" s="9" t="s">
        <v>37</v>
      </c>
      <c r="Q78" s="9" t="s">
        <v>10</v>
      </c>
      <c r="R78" s="9" t="s">
        <v>10</v>
      </c>
      <c r="S78" s="12" t="s">
        <v>17</v>
      </c>
      <c r="T78" s="25" t="str">
        <f t="shared" ref="T78:T84" si="211">IF(S78="yes",H78,"-")</f>
        <v>-</v>
      </c>
      <c r="U78" s="20" t="str">
        <f t="shared" ref="U78:U84" si="212">IF(T78=$T$132,P78,"-")</f>
        <v>-</v>
      </c>
      <c r="V78" s="20" t="str">
        <f t="shared" ref="V78:V84" si="213">IF(U78=$U$132,B78,"")</f>
        <v/>
      </c>
      <c r="W78" s="26" t="str">
        <f t="shared" si="0"/>
        <v>-</v>
      </c>
      <c r="X78" s="28" t="str">
        <f>IF(V78=$B78,CONCATENATE(".",$B$78),"")</f>
        <v/>
      </c>
      <c r="Y78" s="25" t="str">
        <f t="shared" ref="Y78:Y84" si="214">IF(Z78=$Z$132,H78,"-")</f>
        <v>-</v>
      </c>
      <c r="Z78" s="20" t="str">
        <f t="shared" si="11"/>
        <v>-</v>
      </c>
      <c r="AA78" s="20" t="str">
        <f t="shared" ref="AA78:AA84" si="215">IF(Z78=$Z$132,Q78,"-")</f>
        <v>-</v>
      </c>
      <c r="AB78" s="27" t="str">
        <f t="shared" ref="AB78:AB84" si="216">IF(Z78=$Z$132,B78,"")</f>
        <v/>
      </c>
      <c r="AC78" s="27" t="str">
        <f t="shared" si="120"/>
        <v>-</v>
      </c>
      <c r="AD78" s="138" t="str">
        <f t="shared" ref="AD78:AD84" si="217">IF(AB78=B78,CONCATENATE(".",$B$78),"")</f>
        <v/>
      </c>
      <c r="AE78" s="144" t="str">
        <f t="shared" ref="AE78:AE84" si="218">IF($Z78=$Z$133,$Q78,"-")</f>
        <v>-</v>
      </c>
      <c r="AF78" s="143" t="str">
        <f t="shared" ref="AF78:AF84" si="219">IF($Z78=$Z$133,$H78,"-")</f>
        <v>-</v>
      </c>
      <c r="AG78" s="27" t="str">
        <f t="shared" ref="AG78:AG84" si="220">IF(Z78=$Z$133,B78,"")</f>
        <v/>
      </c>
      <c r="AH78" s="27" t="str">
        <f t="shared" ref="AH78:AH84" si="221">IF(AG78&lt;&gt;"",CONCATENATE(".",AG78),"-")</f>
        <v>-</v>
      </c>
      <c r="AI78" s="138" t="str">
        <f>IF(AG78=$B78,CONCATENATE(".",$B$78),"")</f>
        <v/>
      </c>
      <c r="AJ78" s="144" t="str">
        <f t="shared" ref="AJ78:AJ84" si="222">IF(Z78=$Z$134,$Q78,"-")</f>
        <v>-</v>
      </c>
      <c r="AK78" s="143" t="str">
        <f t="shared" ref="AK78:AK84" si="223">IF($Z78=$Z$134,$H78,"-")</f>
        <v>-</v>
      </c>
      <c r="AL78" s="27" t="str">
        <f t="shared" ref="AL78:AL84" si="224">IF(Z78=$Z$134,B78,"")</f>
        <v/>
      </c>
      <c r="AM78" s="27" t="str">
        <f t="shared" si="3"/>
        <v>-</v>
      </c>
      <c r="AN78" s="138" t="str">
        <f>IF(AL78=$B78,CONCATENATE(".",$B$78),"")</f>
        <v/>
      </c>
      <c r="AO78" s="164" t="str">
        <f t="shared" ref="AO78:AO84" si="225">IF(R78=$R$132,$B78,"-")</f>
        <v>-</v>
      </c>
      <c r="AP78" s="19" t="str">
        <f t="shared" ref="AP78:AP84" si="226">IF(AO78=B78,CONCATENATE(".",$B78),"-")</f>
        <v>-</v>
      </c>
      <c r="AQ78" s="28" t="str">
        <f>IF(AO78=$B78,CONCATENATE(".",$B$78),"")</f>
        <v/>
      </c>
      <c r="AR78" s="164" t="str">
        <f t="shared" ref="AR78:AR84" si="227">IF(R78=$R$133,$B78,"-")</f>
        <v>-</v>
      </c>
      <c r="AS78" s="19" t="str">
        <f t="shared" si="15"/>
        <v>-</v>
      </c>
      <c r="AT78" s="28" t="str">
        <f>IF(AR78=$B78,CONCATENATE(".",$B$78),"")</f>
        <v/>
      </c>
      <c r="AU78" s="164" t="str">
        <f t="shared" ref="AU78:AU84" si="228">IF($R78=$R$134,$B78,"-")</f>
        <v>-</v>
      </c>
      <c r="AV78" s="19" t="str">
        <f t="shared" si="16"/>
        <v>-</v>
      </c>
      <c r="AW78" s="28" t="str">
        <f>IF(AU78=$B78,CONCATENATE(".",$B$78),"")</f>
        <v/>
      </c>
      <c r="AX78" s="164" t="str">
        <f t="shared" si="17"/>
        <v>-</v>
      </c>
      <c r="AY78" s="19" t="str">
        <f t="shared" ref="AY78:AY84" si="229">IF(AX78=$B78,CONCATENATE(".",$B78),"-")</f>
        <v>-</v>
      </c>
      <c r="AZ78" s="28" t="str">
        <f t="shared" ref="AZ78:AZ84" si="230">IF(AX78=$B78,CONCATENATE(".",$B$78),"")</f>
        <v/>
      </c>
      <c r="BA78" s="164" t="str">
        <f t="shared" si="18"/>
        <v>-</v>
      </c>
      <c r="BB78" s="19" t="str">
        <f t="shared" ref="BB78:BB84" si="231">IF(BA78=$B78,CONCATENATE(".",$B78),"-")</f>
        <v>-</v>
      </c>
      <c r="BC78" s="28" t="str">
        <f t="shared" ref="BC78:BC84" si="232">IF(BA78=$B78,CONCATENATE(".",$B$78),"")</f>
        <v/>
      </c>
    </row>
    <row r="79" spans="1:55" ht="15" hidden="1" thickBot="1">
      <c r="A79" s="177"/>
      <c r="B79" s="18" t="s">
        <v>66</v>
      </c>
      <c r="C79" s="19">
        <v>1</v>
      </c>
      <c r="D79" s="20">
        <v>25</v>
      </c>
      <c r="E79" s="20">
        <v>300</v>
      </c>
      <c r="F79" s="19">
        <v>0.5</v>
      </c>
      <c r="G79" s="21">
        <v>5.0000000000000001E-3</v>
      </c>
      <c r="H79" s="19">
        <v>5</v>
      </c>
      <c r="I79" s="22">
        <v>1</v>
      </c>
      <c r="J79" s="19"/>
      <c r="K79" s="19" t="s">
        <v>8</v>
      </c>
      <c r="L79" s="20">
        <f t="shared" ref="L79:L84" si="233">IF(AND($B$2&gt;=D79,$B$2&lt;=E79),H79/F79*G79*$B$2+IF(I79=1,$B$2),"-")</f>
        <v>105</v>
      </c>
      <c r="M79" s="20">
        <f t="shared" ref="M79:M84" si="234">IF($L79="-","-",$L79/$H79)</f>
        <v>21</v>
      </c>
      <c r="N79" s="23">
        <f t="shared" ref="N79:N84" si="235">INT($B$3/H79)</f>
        <v>6</v>
      </c>
      <c r="O79" s="53">
        <f t="shared" ref="O79:O84" si="236">IF(AND(M79&lt;&gt;"-",H79&lt;=$B$3),INT($B$3/H79)*L79,"wrong time or amount")</f>
        <v>630</v>
      </c>
      <c r="P79" s="20">
        <f t="shared" ref="P79:P84" si="237">IF(OR(S79="no",S79="inactive"),"-",L79)</f>
        <v>105</v>
      </c>
      <c r="Q79" s="20">
        <f t="shared" ref="Q79:Q84" si="238">IF($P79="-","-",$P79/$H79)</f>
        <v>21</v>
      </c>
      <c r="R79" s="20" t="str">
        <f t="shared" ref="R79:R84" si="239">IF(OR($P79="-",$I79=1),"-",$P79/$H79)</f>
        <v>-</v>
      </c>
      <c r="S79" s="24" t="str">
        <f t="shared" ref="S79:S84" si="240">IF(C79=1,IF(O79="wrong time or amount","no","yes"),"inactive")</f>
        <v>yes</v>
      </c>
      <c r="T79" s="25">
        <f t="shared" si="211"/>
        <v>5</v>
      </c>
      <c r="U79" s="20">
        <f t="shared" si="212"/>
        <v>105</v>
      </c>
      <c r="V79" s="20" t="str">
        <f t="shared" si="213"/>
        <v/>
      </c>
      <c r="W79" s="26" t="str">
        <f t="shared" si="0"/>
        <v>-</v>
      </c>
      <c r="X79" s="28" t="str">
        <f t="shared" ref="X79:X84" si="241">IF(V79=$B79,CONCATENATE(".",$B$78),"")</f>
        <v/>
      </c>
      <c r="Y79" s="25" t="str">
        <f t="shared" si="214"/>
        <v>-</v>
      </c>
      <c r="Z79" s="20">
        <f t="shared" si="11"/>
        <v>105</v>
      </c>
      <c r="AA79" s="20" t="str">
        <f t="shared" si="215"/>
        <v>-</v>
      </c>
      <c r="AB79" s="27" t="str">
        <f t="shared" si="216"/>
        <v/>
      </c>
      <c r="AC79" s="27" t="str">
        <f t="shared" si="120"/>
        <v>-</v>
      </c>
      <c r="AD79" s="138" t="str">
        <f t="shared" si="217"/>
        <v/>
      </c>
      <c r="AE79" s="144" t="str">
        <f t="shared" si="218"/>
        <v>-</v>
      </c>
      <c r="AF79" s="143" t="str">
        <f t="shared" si="219"/>
        <v>-</v>
      </c>
      <c r="AG79" s="27" t="str">
        <f t="shared" si="220"/>
        <v/>
      </c>
      <c r="AH79" s="27" t="str">
        <f t="shared" si="221"/>
        <v>-</v>
      </c>
      <c r="AI79" s="138" t="str">
        <f t="shared" ref="AI79:AI84" si="242">IF(AG79=$B79,CONCATENATE(".",$B$78),"")</f>
        <v/>
      </c>
      <c r="AJ79" s="144" t="str">
        <f t="shared" si="222"/>
        <v>-</v>
      </c>
      <c r="AK79" s="143" t="str">
        <f t="shared" si="223"/>
        <v>-</v>
      </c>
      <c r="AL79" s="27" t="str">
        <f t="shared" si="224"/>
        <v/>
      </c>
      <c r="AM79" s="27" t="str">
        <f t="shared" si="3"/>
        <v>-</v>
      </c>
      <c r="AN79" s="138" t="str">
        <f t="shared" ref="AN79:AN84" si="243">IF(AL79=$B79,CONCATENATE(".",$B$78),"")</f>
        <v/>
      </c>
      <c r="AO79" s="164" t="str">
        <f t="shared" si="225"/>
        <v>-</v>
      </c>
      <c r="AP79" s="19" t="str">
        <f t="shared" si="226"/>
        <v>-</v>
      </c>
      <c r="AQ79" s="28" t="str">
        <f t="shared" ref="AQ79:AQ84" si="244">IF(AO79=$B79,CONCATENATE(".",$B$78),"")</f>
        <v/>
      </c>
      <c r="AR79" s="164" t="str">
        <f t="shared" si="227"/>
        <v>-</v>
      </c>
      <c r="AS79" s="19" t="str">
        <f t="shared" si="15"/>
        <v>-</v>
      </c>
      <c r="AT79" s="28" t="str">
        <f t="shared" ref="AT79:AT84" si="245">IF(AR79=$B79,CONCATENATE(".",$B$78),"")</f>
        <v/>
      </c>
      <c r="AU79" s="164" t="str">
        <f t="shared" si="228"/>
        <v>-</v>
      </c>
      <c r="AV79" s="19" t="str">
        <f t="shared" si="16"/>
        <v>-</v>
      </c>
      <c r="AW79" s="28" t="str">
        <f t="shared" ref="AW79:AW84" si="246">IF(AU79=$B79,CONCATENATE(".",$B$78),"")</f>
        <v/>
      </c>
      <c r="AX79" s="164" t="str">
        <f t="shared" si="17"/>
        <v>-</v>
      </c>
      <c r="AY79" s="19" t="str">
        <f t="shared" si="229"/>
        <v>-</v>
      </c>
      <c r="AZ79" s="28" t="str">
        <f t="shared" si="230"/>
        <v/>
      </c>
      <c r="BA79" s="164" t="str">
        <f t="shared" si="18"/>
        <v>-</v>
      </c>
      <c r="BB79" s="19" t="str">
        <f t="shared" si="231"/>
        <v>-</v>
      </c>
      <c r="BC79" s="28" t="str">
        <f t="shared" si="232"/>
        <v/>
      </c>
    </row>
    <row r="80" spans="1:55" ht="15" hidden="1" thickBot="1">
      <c r="A80" s="177"/>
      <c r="B80" s="18" t="s">
        <v>67</v>
      </c>
      <c r="C80" s="19">
        <v>1</v>
      </c>
      <c r="D80" s="20">
        <v>300</v>
      </c>
      <c r="E80" s="20">
        <v>1000</v>
      </c>
      <c r="F80" s="19">
        <v>8</v>
      </c>
      <c r="G80" s="21">
        <v>0.62</v>
      </c>
      <c r="H80" s="19">
        <v>16</v>
      </c>
      <c r="I80" s="22">
        <v>0</v>
      </c>
      <c r="J80" s="19"/>
      <c r="K80" s="19" t="s">
        <v>8</v>
      </c>
      <c r="L80" s="20" t="str">
        <f t="shared" si="233"/>
        <v>-</v>
      </c>
      <c r="M80" s="20" t="str">
        <f t="shared" si="234"/>
        <v>-</v>
      </c>
      <c r="N80" s="23">
        <f t="shared" si="235"/>
        <v>1</v>
      </c>
      <c r="O80" s="53" t="str">
        <f t="shared" si="236"/>
        <v>wrong time or amount</v>
      </c>
      <c r="P80" s="20" t="str">
        <f t="shared" si="237"/>
        <v>-</v>
      </c>
      <c r="Q80" s="20" t="str">
        <f t="shared" si="238"/>
        <v>-</v>
      </c>
      <c r="R80" s="20" t="str">
        <f t="shared" si="239"/>
        <v>-</v>
      </c>
      <c r="S80" s="24" t="str">
        <f t="shared" si="240"/>
        <v>no</v>
      </c>
      <c r="T80" s="25" t="str">
        <f t="shared" si="211"/>
        <v>-</v>
      </c>
      <c r="U80" s="20" t="str">
        <f t="shared" si="212"/>
        <v>-</v>
      </c>
      <c r="V80" s="20" t="str">
        <f t="shared" si="213"/>
        <v/>
      </c>
      <c r="W80" s="26" t="str">
        <f t="shared" si="0"/>
        <v>-</v>
      </c>
      <c r="X80" s="28" t="str">
        <f t="shared" si="241"/>
        <v/>
      </c>
      <c r="Y80" s="25" t="str">
        <f t="shared" si="214"/>
        <v>-</v>
      </c>
      <c r="Z80" s="20" t="str">
        <f t="shared" si="11"/>
        <v>-</v>
      </c>
      <c r="AA80" s="20" t="str">
        <f t="shared" si="215"/>
        <v>-</v>
      </c>
      <c r="AB80" s="27" t="str">
        <f t="shared" si="216"/>
        <v/>
      </c>
      <c r="AC80" s="27" t="str">
        <f t="shared" si="120"/>
        <v>-</v>
      </c>
      <c r="AD80" s="138" t="str">
        <f t="shared" si="217"/>
        <v/>
      </c>
      <c r="AE80" s="144" t="str">
        <f t="shared" si="218"/>
        <v>-</v>
      </c>
      <c r="AF80" s="143" t="str">
        <f t="shared" si="219"/>
        <v>-</v>
      </c>
      <c r="AG80" s="27" t="str">
        <f t="shared" si="220"/>
        <v/>
      </c>
      <c r="AH80" s="27" t="str">
        <f t="shared" si="221"/>
        <v>-</v>
      </c>
      <c r="AI80" s="138" t="str">
        <f t="shared" si="242"/>
        <v/>
      </c>
      <c r="AJ80" s="144" t="str">
        <f t="shared" si="222"/>
        <v>-</v>
      </c>
      <c r="AK80" s="143" t="str">
        <f t="shared" si="223"/>
        <v>-</v>
      </c>
      <c r="AL80" s="27" t="str">
        <f t="shared" si="224"/>
        <v/>
      </c>
      <c r="AM80" s="27" t="str">
        <f t="shared" si="3"/>
        <v>-</v>
      </c>
      <c r="AN80" s="138" t="str">
        <f t="shared" si="243"/>
        <v/>
      </c>
      <c r="AO80" s="164" t="str">
        <f t="shared" si="225"/>
        <v>-</v>
      </c>
      <c r="AP80" s="19" t="str">
        <f t="shared" si="226"/>
        <v>-</v>
      </c>
      <c r="AQ80" s="28" t="str">
        <f t="shared" si="244"/>
        <v/>
      </c>
      <c r="AR80" s="164" t="str">
        <f t="shared" si="227"/>
        <v>-</v>
      </c>
      <c r="AS80" s="19" t="str">
        <f t="shared" si="15"/>
        <v>-</v>
      </c>
      <c r="AT80" s="28" t="str">
        <f t="shared" si="245"/>
        <v/>
      </c>
      <c r="AU80" s="164" t="str">
        <f t="shared" si="228"/>
        <v>-</v>
      </c>
      <c r="AV80" s="19" t="str">
        <f t="shared" si="16"/>
        <v>-</v>
      </c>
      <c r="AW80" s="28" t="str">
        <f t="shared" si="246"/>
        <v/>
      </c>
      <c r="AX80" s="164" t="str">
        <f t="shared" si="17"/>
        <v>-</v>
      </c>
      <c r="AY80" s="19" t="str">
        <f t="shared" si="229"/>
        <v>-</v>
      </c>
      <c r="AZ80" s="28" t="str">
        <f t="shared" si="230"/>
        <v/>
      </c>
      <c r="BA80" s="164" t="str">
        <f t="shared" si="18"/>
        <v>-</v>
      </c>
      <c r="BB80" s="19" t="str">
        <f t="shared" si="231"/>
        <v>-</v>
      </c>
      <c r="BC80" s="28" t="str">
        <f t="shared" si="232"/>
        <v/>
      </c>
    </row>
    <row r="81" spans="1:55" ht="15" hidden="1" thickBot="1">
      <c r="A81" s="177"/>
      <c r="B81" s="18" t="s">
        <v>68</v>
      </c>
      <c r="C81" s="19">
        <v>1</v>
      </c>
      <c r="D81" s="20">
        <v>1000</v>
      </c>
      <c r="E81" s="20">
        <v>5000</v>
      </c>
      <c r="F81" s="19">
        <v>3</v>
      </c>
      <c r="G81" s="21">
        <v>0.14000000000000001</v>
      </c>
      <c r="H81" s="19">
        <v>33</v>
      </c>
      <c r="I81" s="22">
        <v>0</v>
      </c>
      <c r="J81" s="19"/>
      <c r="K81" s="19" t="s">
        <v>8</v>
      </c>
      <c r="L81" s="20" t="str">
        <f t="shared" si="233"/>
        <v>-</v>
      </c>
      <c r="M81" s="20" t="str">
        <f t="shared" si="234"/>
        <v>-</v>
      </c>
      <c r="N81" s="23">
        <f t="shared" si="235"/>
        <v>0</v>
      </c>
      <c r="O81" s="53" t="str">
        <f t="shared" si="236"/>
        <v>wrong time or amount</v>
      </c>
      <c r="P81" s="20" t="str">
        <f t="shared" si="237"/>
        <v>-</v>
      </c>
      <c r="Q81" s="20" t="str">
        <f t="shared" si="238"/>
        <v>-</v>
      </c>
      <c r="R81" s="20" t="str">
        <f t="shared" si="239"/>
        <v>-</v>
      </c>
      <c r="S81" s="24" t="str">
        <f t="shared" si="240"/>
        <v>no</v>
      </c>
      <c r="T81" s="25" t="str">
        <f t="shared" si="211"/>
        <v>-</v>
      </c>
      <c r="U81" s="20" t="str">
        <f t="shared" si="212"/>
        <v>-</v>
      </c>
      <c r="V81" s="20" t="str">
        <f t="shared" si="213"/>
        <v/>
      </c>
      <c r="W81" s="26" t="str">
        <f t="shared" si="0"/>
        <v>-</v>
      </c>
      <c r="X81" s="28" t="str">
        <f t="shared" si="241"/>
        <v/>
      </c>
      <c r="Y81" s="25" t="str">
        <f t="shared" si="214"/>
        <v>-</v>
      </c>
      <c r="Z81" s="20" t="str">
        <f t="shared" si="11"/>
        <v>-</v>
      </c>
      <c r="AA81" s="20" t="str">
        <f t="shared" si="215"/>
        <v>-</v>
      </c>
      <c r="AB81" s="27" t="str">
        <f t="shared" si="216"/>
        <v/>
      </c>
      <c r="AC81" s="27" t="str">
        <f t="shared" si="120"/>
        <v>-</v>
      </c>
      <c r="AD81" s="138" t="str">
        <f t="shared" si="217"/>
        <v/>
      </c>
      <c r="AE81" s="144" t="str">
        <f t="shared" si="218"/>
        <v>-</v>
      </c>
      <c r="AF81" s="143" t="str">
        <f t="shared" si="219"/>
        <v>-</v>
      </c>
      <c r="AG81" s="27" t="str">
        <f t="shared" si="220"/>
        <v/>
      </c>
      <c r="AH81" s="27" t="str">
        <f t="shared" si="221"/>
        <v>-</v>
      </c>
      <c r="AI81" s="138" t="str">
        <f t="shared" si="242"/>
        <v/>
      </c>
      <c r="AJ81" s="144" t="str">
        <f t="shared" si="222"/>
        <v>-</v>
      </c>
      <c r="AK81" s="143" t="str">
        <f t="shared" si="223"/>
        <v>-</v>
      </c>
      <c r="AL81" s="27" t="str">
        <f t="shared" si="224"/>
        <v/>
      </c>
      <c r="AM81" s="27" t="str">
        <f t="shared" si="3"/>
        <v>-</v>
      </c>
      <c r="AN81" s="138" t="str">
        <f t="shared" si="243"/>
        <v/>
      </c>
      <c r="AO81" s="164" t="str">
        <f t="shared" si="225"/>
        <v>-</v>
      </c>
      <c r="AP81" s="19" t="str">
        <f t="shared" si="226"/>
        <v>-</v>
      </c>
      <c r="AQ81" s="28" t="str">
        <f t="shared" si="244"/>
        <v/>
      </c>
      <c r="AR81" s="164" t="str">
        <f t="shared" si="227"/>
        <v>-</v>
      </c>
      <c r="AS81" s="19" t="str">
        <f t="shared" si="15"/>
        <v>-</v>
      </c>
      <c r="AT81" s="28" t="str">
        <f t="shared" si="245"/>
        <v/>
      </c>
      <c r="AU81" s="164" t="str">
        <f t="shared" si="228"/>
        <v>-</v>
      </c>
      <c r="AV81" s="19" t="str">
        <f t="shared" si="16"/>
        <v>-</v>
      </c>
      <c r="AW81" s="28" t="str">
        <f t="shared" si="246"/>
        <v/>
      </c>
      <c r="AX81" s="164" t="str">
        <f t="shared" si="17"/>
        <v>-</v>
      </c>
      <c r="AY81" s="19" t="str">
        <f t="shared" si="229"/>
        <v>-</v>
      </c>
      <c r="AZ81" s="28" t="str">
        <f t="shared" si="230"/>
        <v/>
      </c>
      <c r="BA81" s="164" t="str">
        <f t="shared" si="18"/>
        <v>-</v>
      </c>
      <c r="BB81" s="19" t="str">
        <f t="shared" si="231"/>
        <v>-</v>
      </c>
      <c r="BC81" s="28" t="str">
        <f t="shared" si="232"/>
        <v/>
      </c>
    </row>
    <row r="82" spans="1:55" ht="15" hidden="1" thickBot="1">
      <c r="A82" s="177"/>
      <c r="B82" s="18" t="s">
        <v>69</v>
      </c>
      <c r="C82" s="19">
        <v>1</v>
      </c>
      <c r="D82" s="20">
        <v>5000</v>
      </c>
      <c r="E82" s="20">
        <v>10000</v>
      </c>
      <c r="F82" s="19">
        <v>5</v>
      </c>
      <c r="G82" s="21">
        <v>0.2</v>
      </c>
      <c r="H82" s="19">
        <v>50</v>
      </c>
      <c r="I82" s="22">
        <v>0</v>
      </c>
      <c r="J82" s="19"/>
      <c r="K82" s="19" t="s">
        <v>8</v>
      </c>
      <c r="L82" s="20" t="str">
        <f t="shared" si="233"/>
        <v>-</v>
      </c>
      <c r="M82" s="20" t="str">
        <f t="shared" si="234"/>
        <v>-</v>
      </c>
      <c r="N82" s="23">
        <f t="shared" si="235"/>
        <v>0</v>
      </c>
      <c r="O82" s="53" t="str">
        <f t="shared" si="236"/>
        <v>wrong time or amount</v>
      </c>
      <c r="P82" s="20" t="str">
        <f t="shared" si="237"/>
        <v>-</v>
      </c>
      <c r="Q82" s="20" t="str">
        <f t="shared" si="238"/>
        <v>-</v>
      </c>
      <c r="R82" s="20" t="str">
        <f t="shared" si="239"/>
        <v>-</v>
      </c>
      <c r="S82" s="24" t="str">
        <f t="shared" si="240"/>
        <v>no</v>
      </c>
      <c r="T82" s="25" t="str">
        <f t="shared" si="211"/>
        <v>-</v>
      </c>
      <c r="U82" s="20" t="str">
        <f t="shared" si="212"/>
        <v>-</v>
      </c>
      <c r="V82" s="20" t="str">
        <f t="shared" si="213"/>
        <v/>
      </c>
      <c r="W82" s="26" t="str">
        <f t="shared" si="0"/>
        <v>-</v>
      </c>
      <c r="X82" s="28" t="str">
        <f t="shared" si="241"/>
        <v/>
      </c>
      <c r="Y82" s="25" t="str">
        <f t="shared" si="214"/>
        <v>-</v>
      </c>
      <c r="Z82" s="20" t="str">
        <f t="shared" si="11"/>
        <v>-</v>
      </c>
      <c r="AA82" s="20" t="str">
        <f t="shared" si="215"/>
        <v>-</v>
      </c>
      <c r="AB82" s="27" t="str">
        <f t="shared" si="216"/>
        <v/>
      </c>
      <c r="AC82" s="27" t="str">
        <f t="shared" si="120"/>
        <v>-</v>
      </c>
      <c r="AD82" s="138" t="str">
        <f t="shared" si="217"/>
        <v/>
      </c>
      <c r="AE82" s="144" t="str">
        <f t="shared" si="218"/>
        <v>-</v>
      </c>
      <c r="AF82" s="143" t="str">
        <f t="shared" si="219"/>
        <v>-</v>
      </c>
      <c r="AG82" s="27" t="str">
        <f t="shared" si="220"/>
        <v/>
      </c>
      <c r="AH82" s="27" t="str">
        <f t="shared" si="221"/>
        <v>-</v>
      </c>
      <c r="AI82" s="138" t="str">
        <f t="shared" si="242"/>
        <v/>
      </c>
      <c r="AJ82" s="144" t="str">
        <f t="shared" si="222"/>
        <v>-</v>
      </c>
      <c r="AK82" s="143" t="str">
        <f t="shared" si="223"/>
        <v>-</v>
      </c>
      <c r="AL82" s="27" t="str">
        <f t="shared" si="224"/>
        <v/>
      </c>
      <c r="AM82" s="27" t="str">
        <f t="shared" si="3"/>
        <v>-</v>
      </c>
      <c r="AN82" s="138" t="str">
        <f t="shared" si="243"/>
        <v/>
      </c>
      <c r="AO82" s="164" t="str">
        <f t="shared" si="225"/>
        <v>-</v>
      </c>
      <c r="AP82" s="19" t="str">
        <f t="shared" si="226"/>
        <v>-</v>
      </c>
      <c r="AQ82" s="28" t="str">
        <f t="shared" si="244"/>
        <v/>
      </c>
      <c r="AR82" s="164" t="str">
        <f t="shared" si="227"/>
        <v>-</v>
      </c>
      <c r="AS82" s="19" t="str">
        <f t="shared" si="15"/>
        <v>-</v>
      </c>
      <c r="AT82" s="28" t="str">
        <f t="shared" si="245"/>
        <v/>
      </c>
      <c r="AU82" s="164" t="str">
        <f t="shared" si="228"/>
        <v>-</v>
      </c>
      <c r="AV82" s="19" t="str">
        <f t="shared" si="16"/>
        <v>-</v>
      </c>
      <c r="AW82" s="28" t="str">
        <f t="shared" si="246"/>
        <v/>
      </c>
      <c r="AX82" s="164" t="str">
        <f t="shared" si="17"/>
        <v>-</v>
      </c>
      <c r="AY82" s="19" t="str">
        <f t="shared" si="229"/>
        <v>-</v>
      </c>
      <c r="AZ82" s="28" t="str">
        <f t="shared" si="230"/>
        <v/>
      </c>
      <c r="BA82" s="164" t="str">
        <f t="shared" si="18"/>
        <v>-</v>
      </c>
      <c r="BB82" s="19" t="str">
        <f t="shared" si="231"/>
        <v>-</v>
      </c>
      <c r="BC82" s="28" t="str">
        <f t="shared" si="232"/>
        <v/>
      </c>
    </row>
    <row r="83" spans="1:55" ht="15" hidden="1" thickBot="1">
      <c r="A83" s="179"/>
      <c r="B83" s="52" t="s">
        <v>120</v>
      </c>
      <c r="C83" s="19">
        <v>1</v>
      </c>
      <c r="D83" s="44">
        <v>10</v>
      </c>
      <c r="E83" s="44">
        <v>10000</v>
      </c>
      <c r="F83" s="47">
        <v>1</v>
      </c>
      <c r="G83" s="46">
        <v>4.7699999999999999E-2</v>
      </c>
      <c r="H83" s="47">
        <v>35</v>
      </c>
      <c r="I83" s="22">
        <v>0</v>
      </c>
      <c r="J83" s="47"/>
      <c r="K83" s="47"/>
      <c r="L83" s="44">
        <f t="shared" si="233"/>
        <v>166.95</v>
      </c>
      <c r="M83" s="44">
        <f t="shared" si="234"/>
        <v>4.7699999999999996</v>
      </c>
      <c r="N83" s="23">
        <f t="shared" si="235"/>
        <v>0</v>
      </c>
      <c r="O83" s="53" t="str">
        <f t="shared" si="236"/>
        <v>wrong time or amount</v>
      </c>
      <c r="P83" s="20" t="str">
        <f t="shared" si="237"/>
        <v>-</v>
      </c>
      <c r="Q83" s="20" t="str">
        <f t="shared" si="238"/>
        <v>-</v>
      </c>
      <c r="R83" s="20" t="str">
        <f t="shared" si="239"/>
        <v>-</v>
      </c>
      <c r="S83" s="24" t="str">
        <f t="shared" si="240"/>
        <v>no</v>
      </c>
      <c r="T83" s="25" t="str">
        <f t="shared" si="211"/>
        <v>-</v>
      </c>
      <c r="U83" s="20" t="str">
        <f t="shared" si="212"/>
        <v>-</v>
      </c>
      <c r="V83" s="20" t="str">
        <f t="shared" si="213"/>
        <v/>
      </c>
      <c r="W83" s="26" t="str">
        <f t="shared" si="0"/>
        <v>-</v>
      </c>
      <c r="X83" s="28" t="str">
        <f t="shared" si="241"/>
        <v/>
      </c>
      <c r="Y83" s="25" t="str">
        <f t="shared" si="214"/>
        <v>-</v>
      </c>
      <c r="Z83" s="20" t="str">
        <f t="shared" si="11"/>
        <v>-</v>
      </c>
      <c r="AA83" s="20" t="str">
        <f t="shared" si="215"/>
        <v>-</v>
      </c>
      <c r="AB83" s="27" t="str">
        <f t="shared" si="216"/>
        <v/>
      </c>
      <c r="AC83" s="27" t="str">
        <f t="shared" si="120"/>
        <v>-</v>
      </c>
      <c r="AD83" s="138" t="str">
        <f t="shared" si="217"/>
        <v/>
      </c>
      <c r="AE83" s="144" t="str">
        <f t="shared" si="218"/>
        <v>-</v>
      </c>
      <c r="AF83" s="143" t="str">
        <f t="shared" si="219"/>
        <v>-</v>
      </c>
      <c r="AG83" s="27" t="str">
        <f t="shared" si="220"/>
        <v/>
      </c>
      <c r="AH83" s="27" t="str">
        <f t="shared" si="221"/>
        <v>-</v>
      </c>
      <c r="AI83" s="138" t="str">
        <f t="shared" si="242"/>
        <v/>
      </c>
      <c r="AJ83" s="144" t="str">
        <f t="shared" si="222"/>
        <v>-</v>
      </c>
      <c r="AK83" s="143" t="str">
        <f t="shared" si="223"/>
        <v>-</v>
      </c>
      <c r="AL83" s="27" t="str">
        <f t="shared" si="224"/>
        <v/>
      </c>
      <c r="AM83" s="27" t="str">
        <f t="shared" si="3"/>
        <v>-</v>
      </c>
      <c r="AN83" s="138" t="str">
        <f t="shared" si="243"/>
        <v/>
      </c>
      <c r="AO83" s="164" t="str">
        <f t="shared" si="225"/>
        <v>-</v>
      </c>
      <c r="AP83" s="19" t="str">
        <f t="shared" si="226"/>
        <v>-</v>
      </c>
      <c r="AQ83" s="28" t="str">
        <f t="shared" si="244"/>
        <v/>
      </c>
      <c r="AR83" s="164" t="str">
        <f t="shared" si="227"/>
        <v>-</v>
      </c>
      <c r="AS83" s="19" t="str">
        <f t="shared" si="15"/>
        <v>-</v>
      </c>
      <c r="AT83" s="28" t="str">
        <f t="shared" si="245"/>
        <v/>
      </c>
      <c r="AU83" s="164" t="str">
        <f t="shared" si="228"/>
        <v>-</v>
      </c>
      <c r="AV83" s="19" t="str">
        <f t="shared" si="16"/>
        <v>-</v>
      </c>
      <c r="AW83" s="28" t="str">
        <f t="shared" si="246"/>
        <v/>
      </c>
      <c r="AX83" s="164" t="str">
        <f t="shared" si="17"/>
        <v>-</v>
      </c>
      <c r="AY83" s="19" t="str">
        <f t="shared" si="229"/>
        <v>-</v>
      </c>
      <c r="AZ83" s="28" t="str">
        <f t="shared" si="230"/>
        <v/>
      </c>
      <c r="BA83" s="164" t="str">
        <f t="shared" si="18"/>
        <v>-</v>
      </c>
      <c r="BB83" s="19" t="str">
        <f t="shared" si="231"/>
        <v>-</v>
      </c>
      <c r="BC83" s="28" t="str">
        <f t="shared" si="232"/>
        <v/>
      </c>
    </row>
    <row r="84" spans="1:55" ht="15" hidden="1" thickBot="1">
      <c r="A84" s="178"/>
      <c r="B84" s="49" t="s">
        <v>70</v>
      </c>
      <c r="C84" s="19">
        <v>0</v>
      </c>
      <c r="D84" s="50">
        <v>250</v>
      </c>
      <c r="E84" s="50">
        <v>5000</v>
      </c>
      <c r="F84" s="56">
        <f>1/8</f>
        <v>0.125</v>
      </c>
      <c r="G84" s="51">
        <v>5.0000000000000001E-3</v>
      </c>
      <c r="H84" s="22">
        <v>60</v>
      </c>
      <c r="I84" s="22">
        <v>0</v>
      </c>
      <c r="J84" s="22"/>
      <c r="K84" s="22" t="s">
        <v>8</v>
      </c>
      <c r="L84" s="50" t="str">
        <f t="shared" si="233"/>
        <v>-</v>
      </c>
      <c r="M84" s="50" t="str">
        <f t="shared" si="234"/>
        <v>-</v>
      </c>
      <c r="N84" s="42">
        <f t="shared" si="235"/>
        <v>0</v>
      </c>
      <c r="O84" s="57" t="str">
        <f t="shared" si="236"/>
        <v>wrong time or amount</v>
      </c>
      <c r="P84" s="20" t="str">
        <f t="shared" si="237"/>
        <v>-</v>
      </c>
      <c r="Q84" s="20" t="str">
        <f t="shared" si="238"/>
        <v>-</v>
      </c>
      <c r="R84" s="20" t="str">
        <f t="shared" si="239"/>
        <v>-</v>
      </c>
      <c r="S84" s="24" t="str">
        <f t="shared" si="240"/>
        <v>inactive</v>
      </c>
      <c r="T84" s="25" t="str">
        <f t="shared" si="211"/>
        <v>-</v>
      </c>
      <c r="U84" s="20" t="str">
        <f t="shared" si="212"/>
        <v>-</v>
      </c>
      <c r="V84" s="20" t="str">
        <f t="shared" si="213"/>
        <v/>
      </c>
      <c r="W84" s="26" t="str">
        <f t="shared" si="0"/>
        <v>-</v>
      </c>
      <c r="X84" s="28" t="str">
        <f t="shared" si="241"/>
        <v/>
      </c>
      <c r="Y84" s="25" t="str">
        <f t="shared" si="214"/>
        <v>-</v>
      </c>
      <c r="Z84" s="20" t="str">
        <f t="shared" si="11"/>
        <v>-</v>
      </c>
      <c r="AA84" s="20" t="str">
        <f t="shared" si="215"/>
        <v>-</v>
      </c>
      <c r="AB84" s="27" t="str">
        <f t="shared" si="216"/>
        <v/>
      </c>
      <c r="AC84" s="27" t="str">
        <f t="shared" si="120"/>
        <v>-</v>
      </c>
      <c r="AD84" s="138" t="str">
        <f t="shared" si="217"/>
        <v/>
      </c>
      <c r="AE84" s="144" t="str">
        <f t="shared" si="218"/>
        <v>-</v>
      </c>
      <c r="AF84" s="143" t="str">
        <f t="shared" si="219"/>
        <v>-</v>
      </c>
      <c r="AG84" s="27" t="str">
        <f t="shared" si="220"/>
        <v/>
      </c>
      <c r="AH84" s="27" t="str">
        <f t="shared" si="221"/>
        <v>-</v>
      </c>
      <c r="AI84" s="138" t="str">
        <f t="shared" si="242"/>
        <v/>
      </c>
      <c r="AJ84" s="144" t="str">
        <f t="shared" si="222"/>
        <v>-</v>
      </c>
      <c r="AK84" s="143" t="str">
        <f t="shared" si="223"/>
        <v>-</v>
      </c>
      <c r="AL84" s="27" t="str">
        <f t="shared" si="224"/>
        <v/>
      </c>
      <c r="AM84" s="27" t="str">
        <f t="shared" si="3"/>
        <v>-</v>
      </c>
      <c r="AN84" s="138" t="str">
        <f t="shared" si="243"/>
        <v/>
      </c>
      <c r="AO84" s="164" t="str">
        <f t="shared" si="225"/>
        <v>-</v>
      </c>
      <c r="AP84" s="19" t="str">
        <f t="shared" si="226"/>
        <v>-</v>
      </c>
      <c r="AQ84" s="28" t="str">
        <f t="shared" si="244"/>
        <v/>
      </c>
      <c r="AR84" s="164" t="str">
        <f t="shared" si="227"/>
        <v>-</v>
      </c>
      <c r="AS84" s="19" t="str">
        <f t="shared" si="15"/>
        <v>-</v>
      </c>
      <c r="AT84" s="28" t="str">
        <f t="shared" si="245"/>
        <v/>
      </c>
      <c r="AU84" s="164" t="str">
        <f t="shared" si="228"/>
        <v>-</v>
      </c>
      <c r="AV84" s="19" t="str">
        <f t="shared" si="16"/>
        <v>-</v>
      </c>
      <c r="AW84" s="28" t="str">
        <f t="shared" si="246"/>
        <v/>
      </c>
      <c r="AX84" s="164" t="str">
        <f t="shared" si="17"/>
        <v>-</v>
      </c>
      <c r="AY84" s="19" t="str">
        <f t="shared" si="229"/>
        <v>-</v>
      </c>
      <c r="AZ84" s="28" t="str">
        <f t="shared" si="230"/>
        <v/>
      </c>
      <c r="BA84" s="164" t="str">
        <f t="shared" si="18"/>
        <v>-</v>
      </c>
      <c r="BB84" s="19" t="str">
        <f t="shared" si="231"/>
        <v>-</v>
      </c>
      <c r="BC84" s="28" t="str">
        <f t="shared" si="232"/>
        <v/>
      </c>
    </row>
    <row r="85" spans="1:55" s="110" customFormat="1" ht="15" hidden="1" thickBot="1">
      <c r="B85" s="114"/>
      <c r="C85" s="115"/>
      <c r="D85" s="116"/>
      <c r="E85" s="116"/>
      <c r="F85" s="115"/>
      <c r="G85" s="117"/>
      <c r="H85" s="115"/>
      <c r="I85" s="115"/>
      <c r="J85" s="115"/>
      <c r="K85" s="115"/>
      <c r="L85" s="116"/>
      <c r="M85" s="116"/>
      <c r="N85" s="123">
        <v>12.58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21"/>
      <c r="Y85" s="119"/>
      <c r="Z85" s="120"/>
      <c r="AA85" s="120"/>
      <c r="AB85" s="120"/>
      <c r="AC85" s="120"/>
      <c r="AD85" s="140"/>
      <c r="AE85" s="119"/>
      <c r="AF85" s="120"/>
      <c r="AG85" s="120"/>
      <c r="AH85" s="120"/>
      <c r="AI85" s="140"/>
      <c r="AJ85" s="119"/>
      <c r="AK85" s="120"/>
      <c r="AL85" s="120"/>
      <c r="AM85" s="120"/>
      <c r="AN85" s="140"/>
      <c r="AO85" s="124"/>
      <c r="AP85" s="125"/>
      <c r="AQ85" s="154"/>
      <c r="AR85" s="124"/>
      <c r="AS85" s="125"/>
      <c r="AT85" s="154"/>
      <c r="AU85" s="124"/>
      <c r="AV85" s="125"/>
      <c r="AW85" s="154"/>
      <c r="AX85" s="164" t="str">
        <f t="shared" si="17"/>
        <v>-</v>
      </c>
      <c r="AY85" s="125"/>
      <c r="AZ85" s="154"/>
      <c r="BA85" s="164" t="str">
        <f t="shared" si="18"/>
        <v>-</v>
      </c>
      <c r="BB85" s="125"/>
      <c r="BC85" s="154"/>
    </row>
    <row r="86" spans="1:55" ht="15" hidden="1" thickBot="1">
      <c r="A86" s="176"/>
      <c r="B86" s="54" t="s">
        <v>60</v>
      </c>
      <c r="C86" s="8"/>
      <c r="D86" s="9" t="s">
        <v>0</v>
      </c>
      <c r="E86" s="9" t="s">
        <v>19</v>
      </c>
      <c r="F86" s="8" t="s">
        <v>11</v>
      </c>
      <c r="G86" s="10" t="s">
        <v>3</v>
      </c>
      <c r="H86" s="8" t="s">
        <v>4</v>
      </c>
      <c r="I86" s="8" t="s">
        <v>5</v>
      </c>
      <c r="J86" s="8"/>
      <c r="K86" s="8" t="s">
        <v>6</v>
      </c>
      <c r="L86" s="9" t="s">
        <v>9</v>
      </c>
      <c r="M86" s="9" t="s">
        <v>10</v>
      </c>
      <c r="N86" s="23" t="e">
        <f t="shared" ref="N86:N90" si="247">INT($B$3/H86)</f>
        <v>#VALUE!</v>
      </c>
      <c r="O86" s="55" t="s">
        <v>36</v>
      </c>
      <c r="P86" s="9" t="s">
        <v>37</v>
      </c>
      <c r="Q86" s="9" t="s">
        <v>10</v>
      </c>
      <c r="R86" s="9" t="s">
        <v>10</v>
      </c>
      <c r="S86" s="12" t="s">
        <v>17</v>
      </c>
      <c r="T86" s="106" t="str">
        <f t="shared" ref="T86:T91" si="248">IF(S86="yes",H86,"-")</f>
        <v>-</v>
      </c>
      <c r="U86" s="107" t="str">
        <f t="shared" ref="U86:U91" si="249">IF(T86=$T$132,P86,"-")</f>
        <v>-</v>
      </c>
      <c r="V86" s="107" t="str">
        <f t="shared" ref="V86:V91" si="250">IF(U86=$U$132,B86,"")</f>
        <v/>
      </c>
      <c r="W86" s="108" t="str">
        <f t="shared" si="0"/>
        <v>-</v>
      </c>
      <c r="X86" s="28" t="str">
        <f>IF(V86=$B86,CONCATENATE(".",$B$86),"")</f>
        <v/>
      </c>
      <c r="Y86" s="25" t="str">
        <f t="shared" ref="Y86:Y91" si="251">IF(Z86=$Z$132,H86,"-")</f>
        <v>-</v>
      </c>
      <c r="Z86" s="20" t="str">
        <f t="shared" si="11"/>
        <v>-</v>
      </c>
      <c r="AA86" s="20" t="str">
        <f t="shared" ref="AA86:AA91" si="252">IF(Z86=$Z$132,Q86,"-")</f>
        <v>-</v>
      </c>
      <c r="AB86" s="27" t="str">
        <f t="shared" ref="AB86:AB91" si="253">IF(Z86=$Z$132,B86,"")</f>
        <v/>
      </c>
      <c r="AC86" s="27" t="str">
        <f t="shared" si="120"/>
        <v>-</v>
      </c>
      <c r="AD86" s="138" t="str">
        <f>IF(AB86=B86,CONCATENATE(".",$B$86),"")</f>
        <v/>
      </c>
      <c r="AE86" s="144" t="str">
        <f t="shared" ref="AE86:AE91" si="254">IF($Z86=$Z$133,$Q86,"-")</f>
        <v>-</v>
      </c>
      <c r="AF86" s="143" t="str">
        <f t="shared" ref="AF86:AF91" si="255">IF($Z86=$Z$133,$H86,"-")</f>
        <v>-</v>
      </c>
      <c r="AG86" s="27" t="str">
        <f t="shared" ref="AG86:AG91" si="256">IF(Z86=$Z$133,B86,"")</f>
        <v/>
      </c>
      <c r="AH86" s="27" t="str">
        <f t="shared" ref="AH86:AH91" si="257">IF(AG86&lt;&gt;"",CONCATENATE(".",AG86),"-")</f>
        <v>-</v>
      </c>
      <c r="AI86" s="138" t="str">
        <f>IF(AG86=$B86,CONCATENATE(".",$B$86),"")</f>
        <v/>
      </c>
      <c r="AJ86" s="144" t="str">
        <f t="shared" ref="AJ86:AJ91" si="258">IF(Z86=$Z$134,$Q86,"-")</f>
        <v>-</v>
      </c>
      <c r="AK86" s="143" t="str">
        <f t="shared" ref="AK86:AK91" si="259">IF($Z86=$Z$134,$H86,"-")</f>
        <v>-</v>
      </c>
      <c r="AL86" s="27" t="str">
        <f t="shared" ref="AL86:AL91" si="260">IF(Z86=$Z$134,B86,"")</f>
        <v/>
      </c>
      <c r="AM86" s="27" t="str">
        <f t="shared" si="3"/>
        <v>-</v>
      </c>
      <c r="AN86" s="138" t="str">
        <f>IF(AL86=$B86,CONCATENATE(".",$B$86),"")</f>
        <v/>
      </c>
      <c r="AO86" s="164" t="str">
        <f>IF(R86=$R$132,$B86,"-")</f>
        <v>-</v>
      </c>
      <c r="AP86" s="19" t="str">
        <f>IF(AO86=B86,CONCATENATE(".",$B86),"-")</f>
        <v>-</v>
      </c>
      <c r="AQ86" s="28" t="str">
        <f>IF(AO86=$B86,CONCATENATE(".",$B$86),"")</f>
        <v/>
      </c>
      <c r="AR86" s="164" t="str">
        <f>IF(R86=$R$133,$B86,"-")</f>
        <v>-</v>
      </c>
      <c r="AS86" s="19" t="str">
        <f t="shared" si="15"/>
        <v>-</v>
      </c>
      <c r="AT86" s="28" t="str">
        <f>IF(AR86=$B86,CONCATENATE(".",$B$86),"")</f>
        <v/>
      </c>
      <c r="AU86" s="164" t="str">
        <f>IF($R86=$R$134,$B86,"-")</f>
        <v>-</v>
      </c>
      <c r="AV86" s="19" t="str">
        <f t="shared" si="16"/>
        <v>-</v>
      </c>
      <c r="AW86" s="28" t="str">
        <f>IF(AU86=$B86,CONCATENATE(".",$B$86),"")</f>
        <v/>
      </c>
      <c r="AX86" s="164" t="str">
        <f t="shared" si="17"/>
        <v>-</v>
      </c>
      <c r="AY86" s="19" t="str">
        <f t="shared" ref="AY86:AY90" si="261">IF(AX86=$B86,CONCATENATE(".",$B86),"-")</f>
        <v>-</v>
      </c>
      <c r="AZ86" s="28" t="str">
        <f t="shared" ref="AZ86:AZ90" si="262">IF(AX86=$B86,CONCATENATE(".",$B$86),"")</f>
        <v/>
      </c>
      <c r="BA86" s="164" t="str">
        <f t="shared" si="18"/>
        <v>-</v>
      </c>
      <c r="BB86" s="19" t="str">
        <f t="shared" ref="BB86:BB90" si="263">IF(BA86=$B86,CONCATENATE(".",$B86),"-")</f>
        <v>-</v>
      </c>
      <c r="BC86" s="28" t="str">
        <f t="shared" ref="BC86:BC90" si="264">IF(BA86=$B86,CONCATENATE(".",$B$86),"")</f>
        <v/>
      </c>
    </row>
    <row r="87" spans="1:55" ht="15" hidden="1" thickBot="1">
      <c r="A87" s="177"/>
      <c r="B87" s="18" t="s">
        <v>71</v>
      </c>
      <c r="C87" s="19">
        <v>1</v>
      </c>
      <c r="D87" s="20">
        <v>10</v>
      </c>
      <c r="E87" s="20">
        <v>1000</v>
      </c>
      <c r="F87" s="19">
        <v>7</v>
      </c>
      <c r="G87" s="21">
        <v>0.43</v>
      </c>
      <c r="H87" s="19">
        <v>21</v>
      </c>
      <c r="I87" s="22">
        <v>0</v>
      </c>
      <c r="J87" s="19"/>
      <c r="K87" s="19" t="s">
        <v>8</v>
      </c>
      <c r="L87" s="20">
        <f>IF(AND($B$2&gt;=D87,$B$2&lt;=E87),H87/F87*G87*$B$2+IF(I87=1,$B$2),"-")</f>
        <v>129</v>
      </c>
      <c r="M87" s="20">
        <f>IF($L87="-","-",$L87/$H87)</f>
        <v>6.1428571428571432</v>
      </c>
      <c r="N87" s="23">
        <f t="shared" si="247"/>
        <v>1</v>
      </c>
      <c r="O87" s="53">
        <f>IF(AND(M87&lt;&gt;"-",H87&lt;=$B$3),INT($B$3/H87)*L87,"wrong time or amount")</f>
        <v>129</v>
      </c>
      <c r="P87" s="20">
        <f>IF(OR(S87="no",S87="inactive"),"-",L87)</f>
        <v>129</v>
      </c>
      <c r="Q87" s="20">
        <f>IF($P87="-","-",$P87/$H87)</f>
        <v>6.1428571428571432</v>
      </c>
      <c r="R87" s="20">
        <f>IF(OR($P87="-",$I87=1),"-",$P87/$H87)</f>
        <v>6.1428571428571432</v>
      </c>
      <c r="S87" s="24" t="str">
        <f>IF(O87="wrong time or amount","no","yes")</f>
        <v>yes</v>
      </c>
      <c r="T87" s="99">
        <f t="shared" si="248"/>
        <v>21</v>
      </c>
      <c r="U87" s="100" t="str">
        <f t="shared" si="249"/>
        <v>-</v>
      </c>
      <c r="V87" s="100" t="str">
        <f t="shared" si="250"/>
        <v/>
      </c>
      <c r="W87" s="101" t="str">
        <f t="shared" si="0"/>
        <v>-</v>
      </c>
      <c r="X87" s="28" t="str">
        <f t="shared" ref="X87:X90" si="265">IF(V87=$B87,CONCATENATE(".",$B$86),"")</f>
        <v/>
      </c>
      <c r="Y87" s="25" t="str">
        <f t="shared" si="251"/>
        <v>-</v>
      </c>
      <c r="Z87" s="20">
        <f t="shared" si="11"/>
        <v>129</v>
      </c>
      <c r="AA87" s="20" t="str">
        <f t="shared" si="252"/>
        <v>-</v>
      </c>
      <c r="AB87" s="27" t="str">
        <f t="shared" si="253"/>
        <v/>
      </c>
      <c r="AC87" s="27" t="str">
        <f t="shared" si="120"/>
        <v>-</v>
      </c>
      <c r="AD87" s="138" t="str">
        <f>IF(AB87=B87,CONCATENATE(".",$B$86),"")</f>
        <v/>
      </c>
      <c r="AE87" s="144" t="str">
        <f t="shared" si="254"/>
        <v>-</v>
      </c>
      <c r="AF87" s="143" t="str">
        <f t="shared" si="255"/>
        <v>-</v>
      </c>
      <c r="AG87" s="27" t="str">
        <f t="shared" si="256"/>
        <v/>
      </c>
      <c r="AH87" s="27" t="str">
        <f t="shared" si="257"/>
        <v>-</v>
      </c>
      <c r="AI87" s="138" t="str">
        <f t="shared" ref="AI87:AI90" si="266">IF(AG87=$B87,CONCATENATE(".",$B$86),"")</f>
        <v/>
      </c>
      <c r="AJ87" s="144" t="str">
        <f t="shared" si="258"/>
        <v>-</v>
      </c>
      <c r="AK87" s="143" t="str">
        <f t="shared" si="259"/>
        <v>-</v>
      </c>
      <c r="AL87" s="27" t="str">
        <f t="shared" si="260"/>
        <v/>
      </c>
      <c r="AM87" s="27" t="str">
        <f t="shared" si="3"/>
        <v>-</v>
      </c>
      <c r="AN87" s="138" t="str">
        <f t="shared" ref="AN87:AN90" si="267">IF(AL87=$B87,CONCATENATE(".",$B$86),"")</f>
        <v/>
      </c>
      <c r="AO87" s="164" t="str">
        <f>IF(R87=$R$132,$B87,"-")</f>
        <v>-</v>
      </c>
      <c r="AP87" s="19" t="str">
        <f>IF(AO87=B87,CONCATENATE(".",$B87),"-")</f>
        <v>-</v>
      </c>
      <c r="AQ87" s="28" t="str">
        <f t="shared" ref="AQ87:AQ90" si="268">IF(AO87=$B87,CONCATENATE(".",$B$86),"")</f>
        <v/>
      </c>
      <c r="AR87" s="164" t="str">
        <f>IF(R87=$R$133,$B87,"-")</f>
        <v>-</v>
      </c>
      <c r="AS87" s="19" t="str">
        <f t="shared" si="15"/>
        <v>-</v>
      </c>
      <c r="AT87" s="28" t="str">
        <f t="shared" ref="AT87:AT90" si="269">IF(AR87=$B87,CONCATENATE(".",$B$86),"")</f>
        <v/>
      </c>
      <c r="AU87" s="164" t="str">
        <f>IF($R87=$R$134,$B87,"-")</f>
        <v>-</v>
      </c>
      <c r="AV87" s="19" t="str">
        <f t="shared" si="16"/>
        <v>-</v>
      </c>
      <c r="AW87" s="28" t="str">
        <f t="shared" ref="AW87:AW90" si="270">IF(AU87=$B87,CONCATENATE(".",$B$86),"")</f>
        <v/>
      </c>
      <c r="AX87" s="164" t="str">
        <f t="shared" si="17"/>
        <v>-</v>
      </c>
      <c r="AY87" s="19" t="str">
        <f t="shared" si="261"/>
        <v>-</v>
      </c>
      <c r="AZ87" s="28" t="str">
        <f t="shared" si="262"/>
        <v/>
      </c>
      <c r="BA87" s="164" t="str">
        <f t="shared" si="18"/>
        <v>Tosi</v>
      </c>
      <c r="BB87" s="19" t="str">
        <f t="shared" si="263"/>
        <v>.Tosi</v>
      </c>
      <c r="BC87" s="28" t="str">
        <f t="shared" si="264"/>
        <v>.DauriNext</v>
      </c>
    </row>
    <row r="88" spans="1:55" ht="15" hidden="1" thickBot="1">
      <c r="A88" s="177"/>
      <c r="B88" s="18" t="s">
        <v>72</v>
      </c>
      <c r="C88" s="19">
        <v>1</v>
      </c>
      <c r="D88" s="20">
        <v>200</v>
      </c>
      <c r="E88" s="20">
        <v>3000</v>
      </c>
      <c r="F88" s="19">
        <v>8</v>
      </c>
      <c r="G88" s="21">
        <v>0.37</v>
      </c>
      <c r="H88" s="19">
        <v>32</v>
      </c>
      <c r="I88" s="22">
        <v>0</v>
      </c>
      <c r="J88" s="19"/>
      <c r="K88" s="19" t="s">
        <v>8</v>
      </c>
      <c r="L88" s="20" t="str">
        <f>IF(AND($B$2&gt;=D88,$B$2&lt;=E88),H88/F88*G88*$B$2+IF(I88=1,$B$2),"-")</f>
        <v>-</v>
      </c>
      <c r="M88" s="20" t="str">
        <f>IF($L88="-","-",$L88/$H88)</f>
        <v>-</v>
      </c>
      <c r="N88" s="23">
        <f t="shared" si="247"/>
        <v>0</v>
      </c>
      <c r="O88" s="53" t="str">
        <f>IF(AND(M88&lt;&gt;"-",H88&lt;=$B$3),INT($B$3/H88)*L88,"wrong time or amount")</f>
        <v>wrong time or amount</v>
      </c>
      <c r="P88" s="20" t="str">
        <f>IF(OR(S88="no",S88="inactive"),"-",L88)</f>
        <v>-</v>
      </c>
      <c r="Q88" s="20" t="str">
        <f>IF($P88="-","-",$P88/$H88)</f>
        <v>-</v>
      </c>
      <c r="R88" s="20" t="str">
        <f>IF(OR($P88="-",$I88=1),"-",$P88/$H88)</f>
        <v>-</v>
      </c>
      <c r="S88" s="24" t="str">
        <f>IF(O88="wrong time or amount","no","yes")</f>
        <v>no</v>
      </c>
      <c r="T88" s="25" t="str">
        <f t="shared" si="248"/>
        <v>-</v>
      </c>
      <c r="U88" s="20" t="str">
        <f t="shared" si="249"/>
        <v>-</v>
      </c>
      <c r="V88" s="20" t="str">
        <f t="shared" si="250"/>
        <v/>
      </c>
      <c r="W88" s="26" t="str">
        <f t="shared" si="0"/>
        <v>-</v>
      </c>
      <c r="X88" s="28" t="str">
        <f t="shared" si="265"/>
        <v/>
      </c>
      <c r="Y88" s="25" t="str">
        <f t="shared" si="251"/>
        <v>-</v>
      </c>
      <c r="Z88" s="20" t="str">
        <f t="shared" si="11"/>
        <v>-</v>
      </c>
      <c r="AA88" s="20" t="str">
        <f t="shared" si="252"/>
        <v>-</v>
      </c>
      <c r="AB88" s="27" t="str">
        <f t="shared" si="253"/>
        <v/>
      </c>
      <c r="AC88" s="27" t="str">
        <f t="shared" si="120"/>
        <v>-</v>
      </c>
      <c r="AD88" s="138" t="str">
        <f>IF(AB88=B88,CONCATENATE(".",$B$86),"")</f>
        <v/>
      </c>
      <c r="AE88" s="144" t="str">
        <f t="shared" si="254"/>
        <v>-</v>
      </c>
      <c r="AF88" s="143" t="str">
        <f t="shared" si="255"/>
        <v>-</v>
      </c>
      <c r="AG88" s="27" t="str">
        <f t="shared" si="256"/>
        <v/>
      </c>
      <c r="AH88" s="27" t="str">
        <f t="shared" si="257"/>
        <v>-</v>
      </c>
      <c r="AI88" s="138" t="str">
        <f t="shared" si="266"/>
        <v/>
      </c>
      <c r="AJ88" s="144" t="str">
        <f t="shared" si="258"/>
        <v>-</v>
      </c>
      <c r="AK88" s="143" t="str">
        <f t="shared" si="259"/>
        <v>-</v>
      </c>
      <c r="AL88" s="27" t="str">
        <f t="shared" si="260"/>
        <v/>
      </c>
      <c r="AM88" s="27" t="str">
        <f t="shared" si="3"/>
        <v>-</v>
      </c>
      <c r="AN88" s="138" t="str">
        <f t="shared" si="267"/>
        <v/>
      </c>
      <c r="AO88" s="164" t="str">
        <f>IF(R88=$R$132,$B88,"-")</f>
        <v>-</v>
      </c>
      <c r="AP88" s="19" t="str">
        <f>IF(AO88=B88,CONCATENATE(".",$B88),"-")</f>
        <v>-</v>
      </c>
      <c r="AQ88" s="28" t="str">
        <f t="shared" si="268"/>
        <v/>
      </c>
      <c r="AR88" s="164" t="str">
        <f>IF(R88=$R$133,$B88,"-")</f>
        <v>-</v>
      </c>
      <c r="AS88" s="19" t="str">
        <f t="shared" si="15"/>
        <v>-</v>
      </c>
      <c r="AT88" s="28" t="str">
        <f t="shared" si="269"/>
        <v/>
      </c>
      <c r="AU88" s="164" t="str">
        <f>IF($R88=$R$134,$B88,"-")</f>
        <v>-</v>
      </c>
      <c r="AV88" s="19" t="str">
        <f t="shared" si="16"/>
        <v>-</v>
      </c>
      <c r="AW88" s="28" t="str">
        <f t="shared" si="270"/>
        <v/>
      </c>
      <c r="AX88" s="164" t="str">
        <f t="shared" si="17"/>
        <v>-</v>
      </c>
      <c r="AY88" s="19" t="str">
        <f t="shared" si="261"/>
        <v>-</v>
      </c>
      <c r="AZ88" s="28" t="str">
        <f t="shared" si="262"/>
        <v/>
      </c>
      <c r="BA88" s="164" t="str">
        <f t="shared" si="18"/>
        <v>-</v>
      </c>
      <c r="BB88" s="19" t="str">
        <f t="shared" si="263"/>
        <v>-</v>
      </c>
      <c r="BC88" s="28" t="str">
        <f t="shared" si="264"/>
        <v/>
      </c>
    </row>
    <row r="89" spans="1:55" ht="15" hidden="1" thickBot="1">
      <c r="A89" s="177"/>
      <c r="B89" s="18" t="s">
        <v>73</v>
      </c>
      <c r="C89" s="19">
        <v>1</v>
      </c>
      <c r="D89" s="20">
        <v>1000</v>
      </c>
      <c r="E89" s="20">
        <v>5000</v>
      </c>
      <c r="F89" s="19">
        <v>1</v>
      </c>
      <c r="G89" s="21">
        <v>4.1000000000000002E-2</v>
      </c>
      <c r="H89" s="19">
        <v>41</v>
      </c>
      <c r="I89" s="22">
        <v>0</v>
      </c>
      <c r="J89" s="19"/>
      <c r="K89" s="19" t="s">
        <v>8</v>
      </c>
      <c r="L89" s="20" t="str">
        <f>IF(AND($B$2&gt;=D89,$B$2&lt;=E89),H89/F89*G89*$B$2+IF(I89=1,$B$2),"-")</f>
        <v>-</v>
      </c>
      <c r="M89" s="20" t="str">
        <f>IF($L89="-","-",$L89/$H89)</f>
        <v>-</v>
      </c>
      <c r="N89" s="23">
        <f t="shared" si="247"/>
        <v>0</v>
      </c>
      <c r="O89" s="53" t="str">
        <f>IF(AND(M89&lt;&gt;"-",H89&lt;=$B$3),INT($B$3/H89)*L89,"wrong time or amount")</f>
        <v>wrong time or amount</v>
      </c>
      <c r="P89" s="20" t="str">
        <f>IF(OR(S89="no",S89="inactive"),"-",L89)</f>
        <v>-</v>
      </c>
      <c r="Q89" s="20" t="str">
        <f>IF($P89="-","-",$P89/$H89)</f>
        <v>-</v>
      </c>
      <c r="R89" s="20" t="str">
        <f>IF(OR($P89="-",$I89=1),"-",$P89/$H89)</f>
        <v>-</v>
      </c>
      <c r="S89" s="24" t="str">
        <f>IF(O89="wrong time or amount","no","yes")</f>
        <v>no</v>
      </c>
      <c r="T89" s="25" t="str">
        <f t="shared" si="248"/>
        <v>-</v>
      </c>
      <c r="U89" s="20" t="str">
        <f t="shared" si="249"/>
        <v>-</v>
      </c>
      <c r="V89" s="20" t="str">
        <f t="shared" si="250"/>
        <v/>
      </c>
      <c r="W89" s="26" t="str">
        <f t="shared" si="0"/>
        <v>-</v>
      </c>
      <c r="X89" s="28" t="str">
        <f t="shared" si="265"/>
        <v/>
      </c>
      <c r="Y89" s="25" t="str">
        <f t="shared" si="251"/>
        <v>-</v>
      </c>
      <c r="Z89" s="20" t="str">
        <f t="shared" si="11"/>
        <v>-</v>
      </c>
      <c r="AA89" s="20" t="str">
        <f t="shared" si="252"/>
        <v>-</v>
      </c>
      <c r="AB89" s="27" t="str">
        <f t="shared" si="253"/>
        <v/>
      </c>
      <c r="AC89" s="27" t="str">
        <f t="shared" si="120"/>
        <v>-</v>
      </c>
      <c r="AD89" s="138" t="str">
        <f>IF(AB89=B89,CONCATENATE(".",$B$86),"")</f>
        <v/>
      </c>
      <c r="AE89" s="144" t="str">
        <f t="shared" si="254"/>
        <v>-</v>
      </c>
      <c r="AF89" s="143" t="str">
        <f t="shared" si="255"/>
        <v>-</v>
      </c>
      <c r="AG89" s="27" t="str">
        <f t="shared" si="256"/>
        <v/>
      </c>
      <c r="AH89" s="27" t="str">
        <f t="shared" si="257"/>
        <v>-</v>
      </c>
      <c r="AI89" s="138" t="str">
        <f t="shared" si="266"/>
        <v/>
      </c>
      <c r="AJ89" s="144" t="str">
        <f t="shared" si="258"/>
        <v>-</v>
      </c>
      <c r="AK89" s="143" t="str">
        <f t="shared" si="259"/>
        <v>-</v>
      </c>
      <c r="AL89" s="27" t="str">
        <f t="shared" si="260"/>
        <v/>
      </c>
      <c r="AM89" s="27" t="str">
        <f t="shared" ref="AM89:AM120" si="271">IF(AL89&lt;&gt;"",CONCATENATE(".",AL89),"-")</f>
        <v>-</v>
      </c>
      <c r="AN89" s="138" t="str">
        <f t="shared" si="267"/>
        <v/>
      </c>
      <c r="AO89" s="164" t="str">
        <f>IF(R89=$R$132,$B89,"-")</f>
        <v>-</v>
      </c>
      <c r="AP89" s="19" t="str">
        <f>IF(AO89=B89,CONCATENATE(".",$B89),"-")</f>
        <v>-</v>
      </c>
      <c r="AQ89" s="28" t="str">
        <f t="shared" si="268"/>
        <v/>
      </c>
      <c r="AR89" s="164" t="str">
        <f>IF(R89=$R$133,$B89,"-")</f>
        <v>-</v>
      </c>
      <c r="AS89" s="19" t="str">
        <f t="shared" si="15"/>
        <v>-</v>
      </c>
      <c r="AT89" s="28" t="str">
        <f t="shared" si="269"/>
        <v/>
      </c>
      <c r="AU89" s="164" t="str">
        <f>IF($R89=$R$134,$B89,"-")</f>
        <v>-</v>
      </c>
      <c r="AV89" s="19" t="str">
        <f t="shared" si="16"/>
        <v>-</v>
      </c>
      <c r="AW89" s="28" t="str">
        <f t="shared" si="270"/>
        <v/>
      </c>
      <c r="AX89" s="164" t="str">
        <f t="shared" si="17"/>
        <v>-</v>
      </c>
      <c r="AY89" s="19" t="str">
        <f t="shared" si="261"/>
        <v>-</v>
      </c>
      <c r="AZ89" s="28" t="str">
        <f t="shared" si="262"/>
        <v/>
      </c>
      <c r="BA89" s="164" t="str">
        <f t="shared" si="18"/>
        <v>-</v>
      </c>
      <c r="BB89" s="19" t="str">
        <f t="shared" si="263"/>
        <v>-</v>
      </c>
      <c r="BC89" s="28" t="str">
        <f t="shared" si="264"/>
        <v/>
      </c>
    </row>
    <row r="90" spans="1:55" ht="15" hidden="1" thickBot="1">
      <c r="A90" s="177"/>
      <c r="B90" s="18" t="s">
        <v>74</v>
      </c>
      <c r="C90" s="19">
        <v>1</v>
      </c>
      <c r="D90" s="20">
        <v>2500</v>
      </c>
      <c r="E90" s="20">
        <v>10000</v>
      </c>
      <c r="F90" s="19">
        <v>5</v>
      </c>
      <c r="G90" s="21">
        <v>0.185</v>
      </c>
      <c r="H90" s="19">
        <v>55</v>
      </c>
      <c r="I90" s="22">
        <v>0</v>
      </c>
      <c r="J90" s="19"/>
      <c r="K90" s="19" t="s">
        <v>8</v>
      </c>
      <c r="L90" s="20" t="str">
        <f>IF(AND($B$2&gt;=D90,$B$2&lt;=E90),H90/F90*G90*$B$2+IF(I90=1,$B$2),"-")</f>
        <v>-</v>
      </c>
      <c r="M90" s="20" t="str">
        <f>IF($L90="-","-",$L90/$H90)</f>
        <v>-</v>
      </c>
      <c r="N90" s="42">
        <f t="shared" si="247"/>
        <v>0</v>
      </c>
      <c r="O90" s="53" t="str">
        <f>IF(AND(M90&lt;&gt;"-",H90&lt;=$B$3),INT($B$3/H90)*L90,"wrong time or amount")</f>
        <v>wrong time or amount</v>
      </c>
      <c r="P90" s="20" t="str">
        <f>IF(OR(S90="no",S90="inactive"),"-",L90)</f>
        <v>-</v>
      </c>
      <c r="Q90" s="20" t="str">
        <f>IF($P90="-","-",$P90/$H90)</f>
        <v>-</v>
      </c>
      <c r="R90" s="20" t="str">
        <f>IF(OR($P90="-",$I90=1),"-",$P90/$H90)</f>
        <v>-</v>
      </c>
      <c r="S90" s="24" t="str">
        <f>IF(O90="wrong time or amount","no","yes")</f>
        <v>no</v>
      </c>
      <c r="T90" s="25" t="str">
        <f t="shared" si="248"/>
        <v>-</v>
      </c>
      <c r="U90" s="20" t="str">
        <f t="shared" si="249"/>
        <v>-</v>
      </c>
      <c r="V90" s="20" t="str">
        <f t="shared" si="250"/>
        <v/>
      </c>
      <c r="W90" s="26" t="str">
        <f t="shared" ref="W90:W120" si="272">IF(V90&lt;&gt;"",CONCATENATE(".",V90),"-")</f>
        <v>-</v>
      </c>
      <c r="X90" s="28" t="str">
        <f t="shared" si="265"/>
        <v/>
      </c>
      <c r="Y90" s="25" t="str">
        <f t="shared" si="251"/>
        <v>-</v>
      </c>
      <c r="Z90" s="20" t="str">
        <f t="shared" si="11"/>
        <v>-</v>
      </c>
      <c r="AA90" s="20" t="str">
        <f t="shared" si="252"/>
        <v>-</v>
      </c>
      <c r="AB90" s="27" t="str">
        <f t="shared" si="253"/>
        <v/>
      </c>
      <c r="AC90" s="27" t="str">
        <f t="shared" si="120"/>
        <v>-</v>
      </c>
      <c r="AD90" s="138" t="str">
        <f>IF(AB90=B90,CONCATENATE(".",$B$86),"")</f>
        <v/>
      </c>
      <c r="AE90" s="144" t="str">
        <f t="shared" si="254"/>
        <v>-</v>
      </c>
      <c r="AF90" s="143" t="str">
        <f t="shared" si="255"/>
        <v>-</v>
      </c>
      <c r="AG90" s="27" t="str">
        <f t="shared" si="256"/>
        <v/>
      </c>
      <c r="AH90" s="27" t="str">
        <f t="shared" si="257"/>
        <v>-</v>
      </c>
      <c r="AI90" s="138" t="str">
        <f t="shared" si="266"/>
        <v/>
      </c>
      <c r="AJ90" s="144" t="str">
        <f t="shared" si="258"/>
        <v>-</v>
      </c>
      <c r="AK90" s="143" t="str">
        <f t="shared" si="259"/>
        <v>-</v>
      </c>
      <c r="AL90" s="27" t="str">
        <f t="shared" si="260"/>
        <v/>
      </c>
      <c r="AM90" s="27" t="str">
        <f t="shared" si="271"/>
        <v>-</v>
      </c>
      <c r="AN90" s="138" t="str">
        <f t="shared" si="267"/>
        <v/>
      </c>
      <c r="AO90" s="164" t="str">
        <f>IF(R90=$R$132,$B90,"-")</f>
        <v>-</v>
      </c>
      <c r="AP90" s="19" t="str">
        <f>IF(AO90=B90,CONCATENATE(".",$B90),"-")</f>
        <v>-</v>
      </c>
      <c r="AQ90" s="28" t="str">
        <f t="shared" si="268"/>
        <v/>
      </c>
      <c r="AR90" s="164" t="str">
        <f>IF(R90=$R$133,$B90,"-")</f>
        <v>-</v>
      </c>
      <c r="AS90" s="19" t="str">
        <f t="shared" ref="AS90:AS127" si="273">IF(AR90=$B90,CONCATENATE(".",$B90),"-")</f>
        <v>-</v>
      </c>
      <c r="AT90" s="28" t="str">
        <f t="shared" si="269"/>
        <v/>
      </c>
      <c r="AU90" s="164" t="str">
        <f>IF($R90=$R$134,$B90,"-")</f>
        <v>-</v>
      </c>
      <c r="AV90" s="19" t="str">
        <f t="shared" ref="AV90:AV127" si="274">IF(AU90=$B90,CONCATENATE(".",$B90),"-")</f>
        <v>-</v>
      </c>
      <c r="AW90" s="28" t="str">
        <f t="shared" si="270"/>
        <v/>
      </c>
      <c r="AX90" s="164" t="str">
        <f t="shared" ref="AX90:AX127" si="275">IF($R90=$R$135,$B90,"-")</f>
        <v>-</v>
      </c>
      <c r="AY90" s="19" t="str">
        <f t="shared" si="261"/>
        <v>-</v>
      </c>
      <c r="AZ90" s="28" t="str">
        <f t="shared" si="262"/>
        <v/>
      </c>
      <c r="BA90" s="164" t="str">
        <f t="shared" ref="BA90:BA127" si="276">IF($R90=$R$136,$B90,"-")</f>
        <v>-</v>
      </c>
      <c r="BB90" s="19" t="str">
        <f t="shared" si="263"/>
        <v>-</v>
      </c>
      <c r="BC90" s="28" t="str">
        <f t="shared" si="264"/>
        <v/>
      </c>
    </row>
    <row r="91" spans="1:55" ht="15" hidden="1" thickBot="1">
      <c r="A91" s="178"/>
      <c r="B91" s="49"/>
      <c r="C91" s="22"/>
      <c r="D91" s="50"/>
      <c r="E91" s="50"/>
      <c r="F91" s="56"/>
      <c r="G91" s="51"/>
      <c r="H91" s="22"/>
      <c r="I91" s="22"/>
      <c r="J91" s="22"/>
      <c r="K91" s="22"/>
      <c r="L91" s="50"/>
      <c r="M91" s="50"/>
      <c r="N91" s="6">
        <v>13.58</v>
      </c>
      <c r="O91" s="57"/>
      <c r="P91" s="20"/>
      <c r="Q91" s="20"/>
      <c r="R91" s="20"/>
      <c r="S91" s="58"/>
      <c r="T91" s="25" t="str">
        <f t="shared" si="248"/>
        <v>-</v>
      </c>
      <c r="U91" s="20" t="str">
        <f t="shared" si="249"/>
        <v>-</v>
      </c>
      <c r="V91" s="20" t="str">
        <f t="shared" si="250"/>
        <v/>
      </c>
      <c r="W91" s="26" t="str">
        <f t="shared" si="272"/>
        <v>-</v>
      </c>
      <c r="X91" s="28"/>
      <c r="Y91" s="25" t="str">
        <f t="shared" si="251"/>
        <v>-</v>
      </c>
      <c r="Z91" s="20" t="str">
        <f t="shared" ref="Z91:Z120" si="277">IF(S91="yes",P91,"-")</f>
        <v>-</v>
      </c>
      <c r="AA91" s="20" t="str">
        <f t="shared" si="252"/>
        <v>-</v>
      </c>
      <c r="AB91" s="27" t="str">
        <f t="shared" si="253"/>
        <v/>
      </c>
      <c r="AC91" s="27" t="str">
        <f t="shared" si="120"/>
        <v>-</v>
      </c>
      <c r="AD91" s="138"/>
      <c r="AE91" s="144" t="str">
        <f t="shared" si="254"/>
        <v>-</v>
      </c>
      <c r="AF91" s="143" t="str">
        <f t="shared" si="255"/>
        <v>-</v>
      </c>
      <c r="AG91" s="27" t="str">
        <f t="shared" si="256"/>
        <v/>
      </c>
      <c r="AH91" s="27" t="str">
        <f t="shared" si="257"/>
        <v>-</v>
      </c>
      <c r="AI91" s="138"/>
      <c r="AJ91" s="144" t="str">
        <f t="shared" si="258"/>
        <v>-</v>
      </c>
      <c r="AK91" s="143" t="str">
        <f t="shared" si="259"/>
        <v>-</v>
      </c>
      <c r="AL91" s="27" t="str">
        <f t="shared" si="260"/>
        <v/>
      </c>
      <c r="AM91" s="27" t="str">
        <f t="shared" si="271"/>
        <v>-</v>
      </c>
      <c r="AN91" s="138"/>
      <c r="AO91" s="164"/>
      <c r="AP91" s="19"/>
      <c r="AQ91" s="28"/>
      <c r="AR91" s="164"/>
      <c r="AS91" s="19"/>
      <c r="AT91" s="28"/>
      <c r="AU91" s="164"/>
      <c r="AV91" s="19"/>
      <c r="AW91" s="28"/>
      <c r="AX91" s="164" t="str">
        <f t="shared" si="275"/>
        <v>-</v>
      </c>
      <c r="AY91" s="19"/>
      <c r="AZ91" s="28"/>
      <c r="BA91" s="164" t="str">
        <f t="shared" si="276"/>
        <v>-</v>
      </c>
      <c r="BB91" s="19"/>
      <c r="BC91" s="28"/>
    </row>
    <row r="92" spans="1:55" s="110" customFormat="1" ht="15" hidden="1" thickBot="1">
      <c r="X92" s="113"/>
      <c r="Y92" s="111"/>
      <c r="Z92" s="112"/>
      <c r="AA92" s="112"/>
      <c r="AB92" s="112"/>
      <c r="AC92" s="112"/>
      <c r="AD92" s="142"/>
      <c r="AE92" s="111"/>
      <c r="AF92" s="112"/>
      <c r="AG92" s="112"/>
      <c r="AH92" s="112"/>
      <c r="AI92" s="142"/>
      <c r="AJ92" s="111"/>
      <c r="AK92" s="112"/>
      <c r="AL92" s="112"/>
      <c r="AM92" s="112"/>
      <c r="AN92" s="142"/>
      <c r="AO92" s="124"/>
      <c r="AP92" s="125"/>
      <c r="AQ92" s="154"/>
      <c r="AR92" s="124"/>
      <c r="AS92" s="125"/>
      <c r="AT92" s="154"/>
      <c r="AU92" s="124"/>
      <c r="AV92" s="125"/>
      <c r="AW92" s="154"/>
      <c r="AX92" s="164" t="str">
        <f t="shared" si="275"/>
        <v>-</v>
      </c>
      <c r="AY92" s="125"/>
      <c r="AZ92" s="154"/>
      <c r="BA92" s="164" t="str">
        <f t="shared" si="276"/>
        <v>-</v>
      </c>
      <c r="BB92" s="125"/>
      <c r="BC92" s="154"/>
    </row>
    <row r="93" spans="1:55" ht="15" hidden="1" thickBot="1">
      <c r="A93" s="176"/>
      <c r="B93" s="54" t="s">
        <v>61</v>
      </c>
      <c r="C93" s="8"/>
      <c r="D93" s="9" t="s">
        <v>0</v>
      </c>
      <c r="E93" s="9" t="s">
        <v>19</v>
      </c>
      <c r="F93" s="8" t="s">
        <v>11</v>
      </c>
      <c r="G93" s="10" t="s">
        <v>3</v>
      </c>
      <c r="H93" s="8" t="s">
        <v>4</v>
      </c>
      <c r="I93" s="8" t="s">
        <v>5</v>
      </c>
      <c r="J93" s="8"/>
      <c r="K93" s="8" t="s">
        <v>6</v>
      </c>
      <c r="L93" s="9" t="s">
        <v>9</v>
      </c>
      <c r="M93" s="9" t="s">
        <v>10</v>
      </c>
      <c r="N93" s="102" t="e">
        <f t="shared" ref="N93:N96" si="278">INT($B$3/H93)</f>
        <v>#VALUE!</v>
      </c>
      <c r="O93" s="55" t="s">
        <v>36</v>
      </c>
      <c r="P93" s="9" t="s">
        <v>37</v>
      </c>
      <c r="Q93" s="9" t="s">
        <v>10</v>
      </c>
      <c r="R93" s="9" t="s">
        <v>10</v>
      </c>
      <c r="S93" s="12" t="s">
        <v>17</v>
      </c>
      <c r="T93" s="106" t="str">
        <f t="shared" ref="T93:T98" si="279">IF(S93="yes",H93,"-")</f>
        <v>-</v>
      </c>
      <c r="U93" s="107" t="str">
        <f t="shared" ref="U93:U98" si="280">IF(T93=$T$132,P93,"-")</f>
        <v>-</v>
      </c>
      <c r="V93" s="107" t="str">
        <f t="shared" ref="V93:V98" si="281">IF(U93=$U$132,B93,"")</f>
        <v/>
      </c>
      <c r="W93" s="108" t="str">
        <f t="shared" si="272"/>
        <v>-</v>
      </c>
      <c r="X93" s="28" t="str">
        <f>IF(V93=$B93,CONCATENATE(".",$B$93),"")</f>
        <v/>
      </c>
      <c r="Y93" s="25" t="str">
        <f t="shared" ref="Y93:Y98" si="282">IF(Z93=$Z$132,H93,"-")</f>
        <v>-</v>
      </c>
      <c r="Z93" s="20" t="str">
        <f t="shared" si="277"/>
        <v>-</v>
      </c>
      <c r="AA93" s="20" t="str">
        <f t="shared" ref="AA93:AA98" si="283">IF(Z93=$Z$132,Q93,"-")</f>
        <v>-</v>
      </c>
      <c r="AB93" s="27" t="str">
        <f t="shared" ref="AB93:AB98" si="284">IF(Z93=$Z$132,B93,"")</f>
        <v/>
      </c>
      <c r="AC93" s="27" t="str">
        <f t="shared" si="120"/>
        <v>-</v>
      </c>
      <c r="AD93" s="138" t="str">
        <f>IF(AB93=B93,CONCATENATE(".",$B$93),"")</f>
        <v/>
      </c>
      <c r="AE93" s="144" t="str">
        <f t="shared" ref="AE93:AE98" si="285">IF($Z93=$Z$133,$Q93,"-")</f>
        <v>-</v>
      </c>
      <c r="AF93" s="143" t="str">
        <f t="shared" ref="AF93:AF98" si="286">IF($Z93=$Z$133,$H93,"-")</f>
        <v>-</v>
      </c>
      <c r="AG93" s="27" t="str">
        <f t="shared" ref="AG93:AG98" si="287">IF(Z93=$Z$133,B93,"")</f>
        <v/>
      </c>
      <c r="AH93" s="27" t="str">
        <f t="shared" ref="AH93:AH98" si="288">IF(AG93&lt;&gt;"",CONCATENATE(".",AG93),"-")</f>
        <v>-</v>
      </c>
      <c r="AI93" s="138" t="str">
        <f>IF(AG93=$B93,CONCATENATE(".",$B$93),"")</f>
        <v/>
      </c>
      <c r="AJ93" s="144" t="str">
        <f t="shared" ref="AJ93:AJ98" si="289">IF(Z93=$Z$134,$Q93,"-")</f>
        <v>-</v>
      </c>
      <c r="AK93" s="143" t="str">
        <f t="shared" ref="AK93:AK98" si="290">IF($Z93=$Z$134,$H93,"-")</f>
        <v>-</v>
      </c>
      <c r="AL93" s="27" t="str">
        <f t="shared" ref="AL93:AL98" si="291">IF(Z93=$Z$134,B93,"")</f>
        <v/>
      </c>
      <c r="AM93" s="27" t="str">
        <f t="shared" si="271"/>
        <v>-</v>
      </c>
      <c r="AN93" s="138" t="str">
        <f>IF(AL93=$B93,CONCATENATE(".",$B$93),"")</f>
        <v/>
      </c>
      <c r="AO93" s="164" t="str">
        <f>IF(R93=$R$132,$B93,"-")</f>
        <v>-</v>
      </c>
      <c r="AP93" s="19" t="str">
        <f>IF(AO93=B93,CONCATENATE(".",$B93),"-")</f>
        <v>-</v>
      </c>
      <c r="AQ93" s="28" t="str">
        <f>IF(AO93=$B93,CONCATENATE(".",$B$93),"")</f>
        <v/>
      </c>
      <c r="AR93" s="164" t="str">
        <f>IF(R93=$R$133,$B93,"-")</f>
        <v>-</v>
      </c>
      <c r="AS93" s="19" t="str">
        <f t="shared" si="273"/>
        <v>-</v>
      </c>
      <c r="AT93" s="28" t="str">
        <f t="shared" ref="AT93:AT97" si="292">IF(AR93=$B93,CONCATENATE(".",$B$93),"")</f>
        <v/>
      </c>
      <c r="AU93" s="164" t="str">
        <f>IF($R93=$R$134,$B93,"-")</f>
        <v>-</v>
      </c>
      <c r="AV93" s="19" t="str">
        <f t="shared" si="274"/>
        <v>-</v>
      </c>
      <c r="AW93" s="28" t="str">
        <f t="shared" ref="AW93:AW97" si="293">IF(AU93=$B93,CONCATENATE(".",$B$93),"")</f>
        <v/>
      </c>
      <c r="AX93" s="164" t="str">
        <f t="shared" si="275"/>
        <v>-</v>
      </c>
      <c r="AY93" s="19" t="str">
        <f t="shared" ref="AY93:AY97" si="294">IF(AX93=$B93,CONCATENATE(".",$B93),"-")</f>
        <v>-</v>
      </c>
      <c r="AZ93" s="28" t="str">
        <f t="shared" ref="AZ93:AZ97" si="295">IF(AX93=$B93,CONCATENATE(".",$B$93),"")</f>
        <v/>
      </c>
      <c r="BA93" s="164" t="str">
        <f t="shared" si="276"/>
        <v>-</v>
      </c>
      <c r="BB93" s="19" t="str">
        <f t="shared" ref="BB93:BB97" si="296">IF(BA93=$B93,CONCATENATE(".",$B93),"-")</f>
        <v>-</v>
      </c>
      <c r="BC93" s="28" t="str">
        <f t="shared" ref="BC93:BC97" si="297">IF(BA93=$B93,CONCATENATE(".",$B$93),"")</f>
        <v/>
      </c>
    </row>
    <row r="94" spans="1:55" ht="15" hidden="1" thickBot="1">
      <c r="A94" s="177"/>
      <c r="B94" s="18" t="s">
        <v>75</v>
      </c>
      <c r="C94" s="19">
        <v>1</v>
      </c>
      <c r="D94" s="20">
        <v>20</v>
      </c>
      <c r="E94" s="20">
        <v>2000</v>
      </c>
      <c r="F94" s="19">
        <v>5</v>
      </c>
      <c r="G94" s="21" t="s">
        <v>14</v>
      </c>
      <c r="H94" s="19">
        <v>120</v>
      </c>
      <c r="I94" s="22">
        <v>1</v>
      </c>
      <c r="J94" s="19"/>
      <c r="K94" s="19" t="s">
        <v>8</v>
      </c>
      <c r="L94" s="50">
        <f>IF(AND($B$2&gt;=D94,$B$2&lt;=E94),$B$2*3%*2+$B$2*4%*3+$B$2*5%*3+$B$2*6%*3+$B$2*7%*3+$B$2*8%*2+$B$2*9%*2+$B$2*10%*2+$B$2*11%*2+$B$2*12%+$B$2*13%+IF(I94=1,$B$2),"-")</f>
        <v>273</v>
      </c>
      <c r="M94" s="20">
        <f>IF($L94="-","-",$L94/$H94)</f>
        <v>2.2749999999999999</v>
      </c>
      <c r="N94" s="23">
        <f t="shared" si="278"/>
        <v>0</v>
      </c>
      <c r="O94" s="53" t="str">
        <f>IF(AND(M94&lt;&gt;"-",H94&lt;=$B$3),INT($B$3/H94)*L94,"wrong time or amount")</f>
        <v>wrong time or amount</v>
      </c>
      <c r="P94" s="20" t="str">
        <f>IF(OR(S94="no",S94="inactive"),"-",L94)</f>
        <v>-</v>
      </c>
      <c r="Q94" s="20" t="str">
        <f>IF($P94="-","-",$P94/$H94)</f>
        <v>-</v>
      </c>
      <c r="R94" s="20" t="str">
        <f>IF(OR($P94="-",$I94=1),"-",$P94/$H94)</f>
        <v>-</v>
      </c>
      <c r="S94" s="24" t="str">
        <f>IF(O94="wrong time or amount","no","yes")</f>
        <v>no</v>
      </c>
      <c r="T94" s="99" t="str">
        <f t="shared" si="279"/>
        <v>-</v>
      </c>
      <c r="U94" s="100" t="str">
        <f t="shared" si="280"/>
        <v>-</v>
      </c>
      <c r="V94" s="100" t="str">
        <f t="shared" si="281"/>
        <v/>
      </c>
      <c r="W94" s="101" t="str">
        <f t="shared" si="272"/>
        <v>-</v>
      </c>
      <c r="X94" s="28" t="str">
        <f t="shared" ref="X94:X97" si="298">IF(V94=$B94,CONCATENATE(".",$B$93),"")</f>
        <v/>
      </c>
      <c r="Y94" s="25" t="str">
        <f t="shared" si="282"/>
        <v>-</v>
      </c>
      <c r="Z94" s="20" t="str">
        <f t="shared" si="277"/>
        <v>-</v>
      </c>
      <c r="AA94" s="20" t="str">
        <f t="shared" si="283"/>
        <v>-</v>
      </c>
      <c r="AB94" s="27" t="str">
        <f t="shared" si="284"/>
        <v/>
      </c>
      <c r="AC94" s="27" t="str">
        <f t="shared" si="120"/>
        <v>-</v>
      </c>
      <c r="AD94" s="138" t="str">
        <f>IF(AB94=B94,CONCATENATE(".",$B$93),"")</f>
        <v/>
      </c>
      <c r="AE94" s="144" t="str">
        <f t="shared" si="285"/>
        <v>-</v>
      </c>
      <c r="AF94" s="143" t="str">
        <f t="shared" si="286"/>
        <v>-</v>
      </c>
      <c r="AG94" s="27" t="str">
        <f t="shared" si="287"/>
        <v/>
      </c>
      <c r="AH94" s="27" t="str">
        <f t="shared" si="288"/>
        <v>-</v>
      </c>
      <c r="AI94" s="138" t="str">
        <f t="shared" ref="AI94:AI97" si="299">IF(AG94=$B94,CONCATENATE(".",$B$93),"")</f>
        <v/>
      </c>
      <c r="AJ94" s="144" t="str">
        <f t="shared" si="289"/>
        <v>-</v>
      </c>
      <c r="AK94" s="143" t="str">
        <f t="shared" si="290"/>
        <v>-</v>
      </c>
      <c r="AL94" s="27" t="str">
        <f t="shared" si="291"/>
        <v/>
      </c>
      <c r="AM94" s="27" t="str">
        <f t="shared" si="271"/>
        <v>-</v>
      </c>
      <c r="AN94" s="138" t="str">
        <f t="shared" ref="AN94:AN97" si="300">IF(AL94=$B94,CONCATENATE(".",$B$93),"")</f>
        <v/>
      </c>
      <c r="AO94" s="164" t="str">
        <f>IF(R94=$R$132,$B94,"-")</f>
        <v>-</v>
      </c>
      <c r="AP94" s="19" t="str">
        <f>IF(AO94=B94,CONCATENATE(".",$B94),"-")</f>
        <v>-</v>
      </c>
      <c r="AQ94" s="28" t="str">
        <f t="shared" ref="AQ94:AQ97" si="301">IF(AO94=$B94,CONCATENATE(".",$B$93),"")</f>
        <v/>
      </c>
      <c r="AR94" s="164" t="str">
        <f>IF(R94=$R$133,$B94,"-")</f>
        <v>-</v>
      </c>
      <c r="AS94" s="19" t="str">
        <f t="shared" si="273"/>
        <v>-</v>
      </c>
      <c r="AT94" s="28" t="str">
        <f t="shared" si="292"/>
        <v/>
      </c>
      <c r="AU94" s="164" t="str">
        <f>IF($R94=$R$134,$B94,"-")</f>
        <v>-</v>
      </c>
      <c r="AV94" s="19" t="str">
        <f t="shared" si="274"/>
        <v>-</v>
      </c>
      <c r="AW94" s="28" t="str">
        <f t="shared" si="293"/>
        <v/>
      </c>
      <c r="AX94" s="164" t="str">
        <f t="shared" si="275"/>
        <v>-</v>
      </c>
      <c r="AY94" s="19" t="str">
        <f t="shared" si="294"/>
        <v>-</v>
      </c>
      <c r="AZ94" s="28" t="str">
        <f t="shared" si="295"/>
        <v/>
      </c>
      <c r="BA94" s="164" t="str">
        <f t="shared" si="276"/>
        <v>-</v>
      </c>
      <c r="BB94" s="19" t="str">
        <f t="shared" si="296"/>
        <v>-</v>
      </c>
      <c r="BC94" s="28" t="str">
        <f t="shared" si="297"/>
        <v/>
      </c>
    </row>
    <row r="95" spans="1:55" ht="15" hidden="1" thickBot="1">
      <c r="A95" s="177"/>
      <c r="B95" s="18" t="s">
        <v>76</v>
      </c>
      <c r="C95" s="19">
        <v>1</v>
      </c>
      <c r="D95" s="20">
        <v>200</v>
      </c>
      <c r="E95" s="20">
        <v>3000</v>
      </c>
      <c r="F95" s="19">
        <v>5</v>
      </c>
      <c r="G95" s="21" t="s">
        <v>14</v>
      </c>
      <c r="H95" s="19">
        <v>120</v>
      </c>
      <c r="I95" s="22">
        <v>0</v>
      </c>
      <c r="J95" s="19"/>
      <c r="K95" s="19" t="s">
        <v>8</v>
      </c>
      <c r="L95" s="50" t="str">
        <f>IF(AND($B$2&gt;=D95,$B$2&lt;=E95),$B$2*3%*2+$B$2*4%*3+$B$2*5%*3+$B$2*6%*3+$B$2*7%*3+$B$2*8%*2+$B$2*9%*2+$B$2*10%*2+$B$2*11%*2+$B$2*12%+$B$2*13%+IF(I95=1,$B$2),"-")</f>
        <v>-</v>
      </c>
      <c r="M95" s="20" t="str">
        <f>IF($L95="-","-",$L95/$H95)</f>
        <v>-</v>
      </c>
      <c r="N95" s="23">
        <f t="shared" si="278"/>
        <v>0</v>
      </c>
      <c r="O95" s="53" t="str">
        <f>IF(AND(M95&lt;&gt;"-",H95&lt;=$B$3),INT($B$3/H95)*L95,"wrong time or amount")</f>
        <v>wrong time or amount</v>
      </c>
      <c r="P95" s="20" t="str">
        <f>IF(OR(S95="no",S95="inactive"),"-",L95)</f>
        <v>-</v>
      </c>
      <c r="Q95" s="20" t="str">
        <f>IF($P95="-","-",$P95/$H95)</f>
        <v>-</v>
      </c>
      <c r="R95" s="20" t="str">
        <f>IF(OR($P95="-",$I95=1),"-",$P95/$H95)</f>
        <v>-</v>
      </c>
      <c r="S95" s="24" t="str">
        <f>IF(O95="wrong time or amount","no","yes")</f>
        <v>no</v>
      </c>
      <c r="T95" s="25" t="str">
        <f t="shared" si="279"/>
        <v>-</v>
      </c>
      <c r="U95" s="20" t="str">
        <f t="shared" si="280"/>
        <v>-</v>
      </c>
      <c r="V95" s="20" t="str">
        <f t="shared" si="281"/>
        <v/>
      </c>
      <c r="W95" s="26" t="str">
        <f t="shared" si="272"/>
        <v>-</v>
      </c>
      <c r="X95" s="28" t="str">
        <f t="shared" si="298"/>
        <v/>
      </c>
      <c r="Y95" s="25" t="str">
        <f t="shared" si="282"/>
        <v>-</v>
      </c>
      <c r="Z95" s="20" t="str">
        <f t="shared" si="277"/>
        <v>-</v>
      </c>
      <c r="AA95" s="20" t="str">
        <f t="shared" si="283"/>
        <v>-</v>
      </c>
      <c r="AB95" s="27" t="str">
        <f t="shared" si="284"/>
        <v/>
      </c>
      <c r="AC95" s="27" t="str">
        <f t="shared" si="120"/>
        <v>-</v>
      </c>
      <c r="AD95" s="138" t="str">
        <f>IF(AB95=B95,CONCATENATE(".",$B$93),"")</f>
        <v/>
      </c>
      <c r="AE95" s="144" t="str">
        <f t="shared" si="285"/>
        <v>-</v>
      </c>
      <c r="AF95" s="143" t="str">
        <f t="shared" si="286"/>
        <v>-</v>
      </c>
      <c r="AG95" s="27" t="str">
        <f t="shared" si="287"/>
        <v/>
      </c>
      <c r="AH95" s="27" t="str">
        <f t="shared" si="288"/>
        <v>-</v>
      </c>
      <c r="AI95" s="138" t="str">
        <f t="shared" si="299"/>
        <v/>
      </c>
      <c r="AJ95" s="144" t="str">
        <f t="shared" si="289"/>
        <v>-</v>
      </c>
      <c r="AK95" s="143" t="str">
        <f t="shared" si="290"/>
        <v>-</v>
      </c>
      <c r="AL95" s="27" t="str">
        <f t="shared" si="291"/>
        <v/>
      </c>
      <c r="AM95" s="27" t="str">
        <f t="shared" si="271"/>
        <v>-</v>
      </c>
      <c r="AN95" s="138" t="str">
        <f t="shared" si="300"/>
        <v/>
      </c>
      <c r="AO95" s="164" t="str">
        <f>IF(R95=$R$132,$B95,"-")</f>
        <v>-</v>
      </c>
      <c r="AP95" s="19" t="str">
        <f>IF(AO95=B95,CONCATENATE(".",$B95),"-")</f>
        <v>-</v>
      </c>
      <c r="AQ95" s="28" t="str">
        <f t="shared" si="301"/>
        <v/>
      </c>
      <c r="AR95" s="164" t="str">
        <f>IF(R95=$R$133,$B95,"-")</f>
        <v>-</v>
      </c>
      <c r="AS95" s="19" t="str">
        <f t="shared" si="273"/>
        <v>-</v>
      </c>
      <c r="AT95" s="28" t="str">
        <f t="shared" si="292"/>
        <v/>
      </c>
      <c r="AU95" s="164" t="str">
        <f>IF($R95=$R$134,$B95,"-")</f>
        <v>-</v>
      </c>
      <c r="AV95" s="19" t="str">
        <f t="shared" si="274"/>
        <v>-</v>
      </c>
      <c r="AW95" s="28" t="str">
        <f t="shared" si="293"/>
        <v/>
      </c>
      <c r="AX95" s="164" t="str">
        <f t="shared" si="275"/>
        <v>-</v>
      </c>
      <c r="AY95" s="19" t="str">
        <f t="shared" si="294"/>
        <v>-</v>
      </c>
      <c r="AZ95" s="28" t="str">
        <f t="shared" si="295"/>
        <v/>
      </c>
      <c r="BA95" s="164" t="str">
        <f t="shared" si="276"/>
        <v>-</v>
      </c>
      <c r="BB95" s="19" t="str">
        <f t="shared" si="296"/>
        <v>-</v>
      </c>
      <c r="BC95" s="28" t="str">
        <f t="shared" si="297"/>
        <v/>
      </c>
    </row>
    <row r="96" spans="1:55" ht="15" hidden="1" thickBot="1">
      <c r="A96" s="177"/>
      <c r="B96" s="18" t="s">
        <v>77</v>
      </c>
      <c r="C96" s="19">
        <v>1</v>
      </c>
      <c r="D96" s="20">
        <v>10</v>
      </c>
      <c r="E96" s="20">
        <v>250</v>
      </c>
      <c r="F96" s="19">
        <v>2</v>
      </c>
      <c r="G96" s="21">
        <v>0.03</v>
      </c>
      <c r="H96" s="19">
        <v>8</v>
      </c>
      <c r="I96" s="22">
        <v>1</v>
      </c>
      <c r="J96" s="19"/>
      <c r="K96" s="19" t="s">
        <v>8</v>
      </c>
      <c r="L96" s="20">
        <f>IF(AND($B$2&gt;=D96,$B$2&lt;=E96),H96/F96*G96*$B$2+IF(I96=1,$B$2),"-")</f>
        <v>112</v>
      </c>
      <c r="M96" s="20">
        <f>IF($L96="-","-",$L96/$H96)</f>
        <v>14</v>
      </c>
      <c r="N96" s="42">
        <f t="shared" si="278"/>
        <v>3</v>
      </c>
      <c r="O96" s="53">
        <f>IF(AND(M96&lt;&gt;"-",H96&lt;=$B$3),INT($B$3/H96)*L96,"wrong time or amount")</f>
        <v>336</v>
      </c>
      <c r="P96" s="20">
        <f>IF(OR(S96="no",S96="inactive"),"-",L96)</f>
        <v>112</v>
      </c>
      <c r="Q96" s="20">
        <f>IF($P96="-","-",$P96/$H96)</f>
        <v>14</v>
      </c>
      <c r="R96" s="20" t="str">
        <f>IF(OR($P96="-",$I96=1),"-",$P96/$H96)</f>
        <v>-</v>
      </c>
      <c r="S96" s="24" t="str">
        <f>IF(O96="wrong time or amount","no","yes")</f>
        <v>yes</v>
      </c>
      <c r="T96" s="25">
        <f t="shared" si="279"/>
        <v>8</v>
      </c>
      <c r="U96" s="20" t="str">
        <f t="shared" si="280"/>
        <v>-</v>
      </c>
      <c r="V96" s="20" t="str">
        <f t="shared" si="281"/>
        <v/>
      </c>
      <c r="W96" s="26" t="str">
        <f t="shared" si="272"/>
        <v>-</v>
      </c>
      <c r="X96" s="28" t="str">
        <f t="shared" si="298"/>
        <v/>
      </c>
      <c r="Y96" s="25" t="str">
        <f t="shared" si="282"/>
        <v>-</v>
      </c>
      <c r="Z96" s="20">
        <f t="shared" si="277"/>
        <v>112</v>
      </c>
      <c r="AA96" s="20" t="str">
        <f t="shared" si="283"/>
        <v>-</v>
      </c>
      <c r="AB96" s="27" t="str">
        <f t="shared" si="284"/>
        <v/>
      </c>
      <c r="AC96" s="27" t="str">
        <f t="shared" si="120"/>
        <v>-</v>
      </c>
      <c r="AD96" s="138" t="str">
        <f>IF(AB96=B96,CONCATENATE(".",$B$93),"")</f>
        <v/>
      </c>
      <c r="AE96" s="144" t="str">
        <f t="shared" si="285"/>
        <v>-</v>
      </c>
      <c r="AF96" s="143" t="str">
        <f t="shared" si="286"/>
        <v>-</v>
      </c>
      <c r="AG96" s="27" t="str">
        <f t="shared" si="287"/>
        <v/>
      </c>
      <c r="AH96" s="27" t="str">
        <f t="shared" si="288"/>
        <v>-</v>
      </c>
      <c r="AI96" s="138" t="str">
        <f t="shared" si="299"/>
        <v/>
      </c>
      <c r="AJ96" s="144" t="str">
        <f t="shared" si="289"/>
        <v>-</v>
      </c>
      <c r="AK96" s="143" t="str">
        <f t="shared" si="290"/>
        <v>-</v>
      </c>
      <c r="AL96" s="27" t="str">
        <f t="shared" si="291"/>
        <v/>
      </c>
      <c r="AM96" s="27" t="str">
        <f t="shared" si="271"/>
        <v>-</v>
      </c>
      <c r="AN96" s="138" t="str">
        <f t="shared" si="300"/>
        <v/>
      </c>
      <c r="AO96" s="164" t="str">
        <f>IF(R96=$R$132,$B96,"-")</f>
        <v>-</v>
      </c>
      <c r="AP96" s="19" t="str">
        <f>IF(AO96=B96,CONCATENATE(".",$B96),"-")</f>
        <v>-</v>
      </c>
      <c r="AQ96" s="28" t="str">
        <f t="shared" si="301"/>
        <v/>
      </c>
      <c r="AR96" s="164" t="str">
        <f>IF(R96=$R$133,$B96,"-")</f>
        <v>-</v>
      </c>
      <c r="AS96" s="19" t="str">
        <f t="shared" si="273"/>
        <v>-</v>
      </c>
      <c r="AT96" s="28" t="str">
        <f t="shared" si="292"/>
        <v/>
      </c>
      <c r="AU96" s="164" t="str">
        <f>IF($R96=$R$134,$B96,"-")</f>
        <v>-</v>
      </c>
      <c r="AV96" s="19" t="str">
        <f t="shared" si="274"/>
        <v>-</v>
      </c>
      <c r="AW96" s="28" t="str">
        <f t="shared" si="293"/>
        <v/>
      </c>
      <c r="AX96" s="164" t="str">
        <f t="shared" si="275"/>
        <v>-</v>
      </c>
      <c r="AY96" s="19" t="str">
        <f t="shared" si="294"/>
        <v>-</v>
      </c>
      <c r="AZ96" s="28" t="str">
        <f t="shared" si="295"/>
        <v/>
      </c>
      <c r="BA96" s="164" t="str">
        <f t="shared" si="276"/>
        <v>-</v>
      </c>
      <c r="BB96" s="19" t="str">
        <f t="shared" si="296"/>
        <v>-</v>
      </c>
      <c r="BC96" s="28" t="str">
        <f t="shared" si="297"/>
        <v/>
      </c>
    </row>
    <row r="97" spans="1:55" ht="15" hidden="1" thickBot="1">
      <c r="A97" s="177"/>
      <c r="B97" s="18" t="s">
        <v>78</v>
      </c>
      <c r="C97" s="19">
        <v>1</v>
      </c>
      <c r="D97" s="20">
        <v>1</v>
      </c>
      <c r="E97" s="20">
        <v>10000</v>
      </c>
      <c r="F97" s="19">
        <v>3</v>
      </c>
      <c r="G97" s="21">
        <v>0.14000000000000001</v>
      </c>
      <c r="H97" s="19">
        <v>36</v>
      </c>
      <c r="I97" s="22">
        <v>0</v>
      </c>
      <c r="J97" s="19"/>
      <c r="K97" s="19" t="s">
        <v>8</v>
      </c>
      <c r="L97" s="20">
        <f>IF(AND($B$2&gt;=D97,$B$2&lt;=E97),H97/F97*G97*$B$2+IF(I97=1,$B$2),"-")</f>
        <v>168.00000000000003</v>
      </c>
      <c r="M97" s="20">
        <f>IF($L97="-","-",$L97/$H97)</f>
        <v>4.6666666666666679</v>
      </c>
      <c r="N97" s="23">
        <v>14.58</v>
      </c>
      <c r="O97" s="53" t="str">
        <f>IF(AND(M97&lt;&gt;"-",H97&lt;=$B$3),INT($B$3/H97)*L97,"wrong time or amount")</f>
        <v>wrong time or amount</v>
      </c>
      <c r="P97" s="20" t="str">
        <f>IF(OR(S97="no",S97="inactive"),"-",L97)</f>
        <v>-</v>
      </c>
      <c r="Q97" s="20" t="str">
        <f>IF($P97="-","-",$P97/$H97)</f>
        <v>-</v>
      </c>
      <c r="R97" s="20" t="str">
        <f>IF(OR($P97="-",$I97=1),"-",$P97/$H97)</f>
        <v>-</v>
      </c>
      <c r="S97" s="24" t="str">
        <f>IF(O97="wrong time or amount","no","yes")</f>
        <v>no</v>
      </c>
      <c r="T97" s="25" t="str">
        <f t="shared" si="279"/>
        <v>-</v>
      </c>
      <c r="U97" s="20" t="str">
        <f t="shared" si="280"/>
        <v>-</v>
      </c>
      <c r="V97" s="20" t="str">
        <f t="shared" si="281"/>
        <v/>
      </c>
      <c r="W97" s="26" t="str">
        <f t="shared" si="272"/>
        <v>-</v>
      </c>
      <c r="X97" s="28" t="str">
        <f t="shared" si="298"/>
        <v/>
      </c>
      <c r="Y97" s="25" t="str">
        <f t="shared" si="282"/>
        <v>-</v>
      </c>
      <c r="Z97" s="20" t="str">
        <f t="shared" si="277"/>
        <v>-</v>
      </c>
      <c r="AA97" s="20" t="str">
        <f t="shared" si="283"/>
        <v>-</v>
      </c>
      <c r="AB97" s="27" t="str">
        <f t="shared" si="284"/>
        <v/>
      </c>
      <c r="AC97" s="27" t="str">
        <f t="shared" si="120"/>
        <v>-</v>
      </c>
      <c r="AD97" s="138" t="str">
        <f>IF(AB97=B97,CONCATENATE(".",$B$93),"")</f>
        <v/>
      </c>
      <c r="AE97" s="144" t="str">
        <f t="shared" si="285"/>
        <v>-</v>
      </c>
      <c r="AF97" s="143" t="str">
        <f t="shared" si="286"/>
        <v>-</v>
      </c>
      <c r="AG97" s="27" t="str">
        <f t="shared" si="287"/>
        <v/>
      </c>
      <c r="AH97" s="27" t="str">
        <f t="shared" si="288"/>
        <v>-</v>
      </c>
      <c r="AI97" s="138" t="str">
        <f t="shared" si="299"/>
        <v/>
      </c>
      <c r="AJ97" s="144" t="str">
        <f t="shared" si="289"/>
        <v>-</v>
      </c>
      <c r="AK97" s="143" t="str">
        <f t="shared" si="290"/>
        <v>-</v>
      </c>
      <c r="AL97" s="27" t="str">
        <f t="shared" si="291"/>
        <v/>
      </c>
      <c r="AM97" s="27" t="str">
        <f t="shared" si="271"/>
        <v>-</v>
      </c>
      <c r="AN97" s="138" t="str">
        <f t="shared" si="300"/>
        <v/>
      </c>
      <c r="AO97" s="164" t="str">
        <f>IF(R97=$R$132,$B97,"-")</f>
        <v>-</v>
      </c>
      <c r="AP97" s="19" t="str">
        <f>IF(AO97=B97,CONCATENATE(".",$B97),"-")</f>
        <v>-</v>
      </c>
      <c r="AQ97" s="28" t="str">
        <f t="shared" si="301"/>
        <v/>
      </c>
      <c r="AR97" s="164" t="str">
        <f>IF(R97=$R$133,$B97,"-")</f>
        <v>-</v>
      </c>
      <c r="AS97" s="19" t="str">
        <f t="shared" si="273"/>
        <v>-</v>
      </c>
      <c r="AT97" s="28" t="str">
        <f t="shared" si="292"/>
        <v/>
      </c>
      <c r="AU97" s="164" t="str">
        <f>IF($R97=$R$134,$B97,"-")</f>
        <v>-</v>
      </c>
      <c r="AV97" s="19" t="str">
        <f t="shared" si="274"/>
        <v>-</v>
      </c>
      <c r="AW97" s="28" t="str">
        <f t="shared" si="293"/>
        <v/>
      </c>
      <c r="AX97" s="164" t="str">
        <f t="shared" si="275"/>
        <v>-</v>
      </c>
      <c r="AY97" s="19" t="str">
        <f t="shared" si="294"/>
        <v>-</v>
      </c>
      <c r="AZ97" s="28" t="str">
        <f t="shared" si="295"/>
        <v/>
      </c>
      <c r="BA97" s="164" t="str">
        <f t="shared" si="276"/>
        <v>-</v>
      </c>
      <c r="BB97" s="19" t="str">
        <f t="shared" si="296"/>
        <v>-</v>
      </c>
      <c r="BC97" s="28" t="str">
        <f t="shared" si="297"/>
        <v/>
      </c>
    </row>
    <row r="98" spans="1:55" ht="15" hidden="1" thickBot="1">
      <c r="A98" s="178"/>
      <c r="B98" s="49"/>
      <c r="C98" s="22"/>
      <c r="D98" s="50"/>
      <c r="E98" s="50"/>
      <c r="F98" s="56"/>
      <c r="G98" s="51"/>
      <c r="H98" s="22"/>
      <c r="I98" s="22"/>
      <c r="J98" s="22"/>
      <c r="K98" s="22"/>
      <c r="L98" s="50"/>
      <c r="M98" s="50"/>
      <c r="N98" s="103"/>
      <c r="O98" s="57"/>
      <c r="P98" s="50"/>
      <c r="Q98" s="50"/>
      <c r="R98" s="50"/>
      <c r="S98" s="58"/>
      <c r="T98" s="59" t="str">
        <f t="shared" si="279"/>
        <v>-</v>
      </c>
      <c r="U98" s="50" t="str">
        <f t="shared" si="280"/>
        <v>-</v>
      </c>
      <c r="V98" s="50" t="str">
        <f t="shared" si="281"/>
        <v/>
      </c>
      <c r="W98" s="104" t="str">
        <f t="shared" si="272"/>
        <v>-</v>
      </c>
      <c r="X98" s="28"/>
      <c r="Y98" s="25" t="str">
        <f t="shared" si="282"/>
        <v>-</v>
      </c>
      <c r="Z98" s="20" t="str">
        <f t="shared" si="277"/>
        <v>-</v>
      </c>
      <c r="AA98" s="20" t="str">
        <f t="shared" si="283"/>
        <v>-</v>
      </c>
      <c r="AB98" s="27" t="str">
        <f t="shared" si="284"/>
        <v/>
      </c>
      <c r="AC98" s="27" t="str">
        <f t="shared" si="120"/>
        <v>-</v>
      </c>
      <c r="AD98" s="138"/>
      <c r="AE98" s="144" t="str">
        <f t="shared" si="285"/>
        <v>-</v>
      </c>
      <c r="AF98" s="143" t="str">
        <f t="shared" si="286"/>
        <v>-</v>
      </c>
      <c r="AG98" s="27" t="str">
        <f t="shared" si="287"/>
        <v/>
      </c>
      <c r="AH98" s="27" t="str">
        <f t="shared" si="288"/>
        <v>-</v>
      </c>
      <c r="AI98" s="138"/>
      <c r="AJ98" s="144" t="str">
        <f t="shared" si="289"/>
        <v>-</v>
      </c>
      <c r="AK98" s="143" t="str">
        <f t="shared" si="290"/>
        <v>-</v>
      </c>
      <c r="AL98" s="27" t="str">
        <f t="shared" si="291"/>
        <v/>
      </c>
      <c r="AM98" s="27" t="str">
        <f t="shared" si="271"/>
        <v>-</v>
      </c>
      <c r="AN98" s="138"/>
      <c r="AO98" s="164"/>
      <c r="AP98" s="19"/>
      <c r="AQ98" s="28"/>
      <c r="AR98" s="164"/>
      <c r="AS98" s="19"/>
      <c r="AT98" s="28"/>
      <c r="AU98" s="164"/>
      <c r="AV98" s="19"/>
      <c r="AW98" s="28"/>
      <c r="AX98" s="164" t="str">
        <f t="shared" si="275"/>
        <v>-</v>
      </c>
      <c r="AY98" s="19"/>
      <c r="AZ98" s="28"/>
      <c r="BA98" s="164" t="str">
        <f t="shared" si="276"/>
        <v>-</v>
      </c>
      <c r="BB98" s="19"/>
      <c r="BC98" s="28"/>
    </row>
    <row r="99" spans="1:55" s="110" customFormat="1" ht="15" hidden="1" thickBot="1">
      <c r="X99" s="113"/>
      <c r="Y99" s="111"/>
      <c r="Z99" s="112"/>
      <c r="AA99" s="112"/>
      <c r="AB99" s="112"/>
      <c r="AC99" s="112"/>
      <c r="AD99" s="142"/>
      <c r="AE99" s="111"/>
      <c r="AF99" s="112"/>
      <c r="AG99" s="112"/>
      <c r="AH99" s="112"/>
      <c r="AI99" s="142"/>
      <c r="AJ99" s="111"/>
      <c r="AK99" s="112"/>
      <c r="AL99" s="112"/>
      <c r="AM99" s="112"/>
      <c r="AN99" s="142"/>
      <c r="AO99" s="124"/>
      <c r="AP99" s="125"/>
      <c r="AQ99" s="154"/>
      <c r="AR99" s="124"/>
      <c r="AS99" s="125"/>
      <c r="AT99" s="154"/>
      <c r="AU99" s="124"/>
      <c r="AV99" s="125"/>
      <c r="AW99" s="154"/>
      <c r="AX99" s="164" t="str">
        <f t="shared" si="275"/>
        <v>-</v>
      </c>
      <c r="AY99" s="125"/>
      <c r="AZ99" s="154"/>
      <c r="BA99" s="164" t="str">
        <f t="shared" si="276"/>
        <v>-</v>
      </c>
      <c r="BB99" s="125"/>
      <c r="BC99" s="154"/>
    </row>
    <row r="100" spans="1:55" hidden="1">
      <c r="A100" s="180"/>
      <c r="B100" s="54" t="s">
        <v>62</v>
      </c>
      <c r="C100" s="8"/>
      <c r="D100" s="9" t="s">
        <v>0</v>
      </c>
      <c r="E100" s="9" t="s">
        <v>19</v>
      </c>
      <c r="F100" s="8" t="s">
        <v>11</v>
      </c>
      <c r="G100" s="10" t="s">
        <v>3</v>
      </c>
      <c r="H100" s="8" t="s">
        <v>4</v>
      </c>
      <c r="I100" s="8" t="s">
        <v>5</v>
      </c>
      <c r="J100" s="8"/>
      <c r="K100" s="8" t="s">
        <v>6</v>
      </c>
      <c r="L100" s="9" t="s">
        <v>9</v>
      </c>
      <c r="M100" s="9" t="s">
        <v>10</v>
      </c>
      <c r="N100" s="23" t="e">
        <f t="shared" ref="N100:N102" si="302">INT($B$3/H100)</f>
        <v>#VALUE!</v>
      </c>
      <c r="O100" s="9" t="s">
        <v>36</v>
      </c>
      <c r="P100" s="9" t="s">
        <v>37</v>
      </c>
      <c r="Q100" s="9" t="s">
        <v>10</v>
      </c>
      <c r="R100" s="9" t="s">
        <v>10</v>
      </c>
      <c r="S100" s="12" t="s">
        <v>17</v>
      </c>
      <c r="T100" s="25" t="str">
        <f t="shared" ref="T100:T106" si="303">IF(S100="yes",H100,"-")</f>
        <v>-</v>
      </c>
      <c r="U100" s="20" t="str">
        <f t="shared" ref="U100:U106" si="304">IF(T100=$T$132,P100,"-")</f>
        <v>-</v>
      </c>
      <c r="V100" s="20" t="str">
        <f t="shared" ref="V100:V106" si="305">IF(U100=$U$132,B100,"")</f>
        <v/>
      </c>
      <c r="W100" s="26" t="str">
        <f t="shared" si="272"/>
        <v>-</v>
      </c>
      <c r="X100" s="28" t="str">
        <f>IF(V100=$B100,CONCATENATE(".",$B$100),"")</f>
        <v/>
      </c>
      <c r="Y100" s="25" t="str">
        <f t="shared" ref="Y100:Y106" si="306">IF(Z100=$Z$132,H100,"-")</f>
        <v>-</v>
      </c>
      <c r="Z100" s="20" t="str">
        <f t="shared" si="277"/>
        <v>-</v>
      </c>
      <c r="AA100" s="20" t="str">
        <f t="shared" ref="AA100:AA106" si="307">IF(Z100=$Z$132,Q100,"-")</f>
        <v>-</v>
      </c>
      <c r="AB100" s="27" t="str">
        <f t="shared" ref="AB100:AB106" si="308">IF(Z100=$Z$132,B100,"")</f>
        <v/>
      </c>
      <c r="AC100" s="27" t="str">
        <f t="shared" si="120"/>
        <v>-</v>
      </c>
      <c r="AD100" s="138" t="str">
        <f t="shared" ref="AD100:AD106" si="309">IF(AB100=B100,CONCATENATE(".",$B$100),"")</f>
        <v/>
      </c>
      <c r="AE100" s="144" t="str">
        <f t="shared" ref="AE100:AE106" si="310">IF($Z100=$Z$133,$Q100,"-")</f>
        <v>-</v>
      </c>
      <c r="AF100" s="143" t="str">
        <f t="shared" ref="AF100:AF106" si="311">IF($Z100=$Z$133,$H100,"-")</f>
        <v>-</v>
      </c>
      <c r="AG100" s="27" t="str">
        <f t="shared" ref="AG100:AG106" si="312">IF(Z100=$Z$133,B100,"")</f>
        <v/>
      </c>
      <c r="AH100" s="27" t="str">
        <f t="shared" ref="AH100:AH106" si="313">IF(AG100&lt;&gt;"",CONCATENATE(".",AG100),"-")</f>
        <v>-</v>
      </c>
      <c r="AI100" s="138" t="str">
        <f>IF(AG100=$B100,CONCATENATE(".",$B$100),"")</f>
        <v/>
      </c>
      <c r="AJ100" s="144" t="str">
        <f t="shared" ref="AJ100:AJ106" si="314">IF(Z100=$Z$134,$Q100,"-")</f>
        <v>-</v>
      </c>
      <c r="AK100" s="143" t="str">
        <f t="shared" ref="AK100:AK106" si="315">IF($Z100=$Z$134,$H100,"-")</f>
        <v>-</v>
      </c>
      <c r="AL100" s="27" t="str">
        <f t="shared" ref="AL100:AL106" si="316">IF(Z100=$Z$134,B100,"")</f>
        <v/>
      </c>
      <c r="AM100" s="27" t="str">
        <f t="shared" si="271"/>
        <v>-</v>
      </c>
      <c r="AN100" s="138" t="str">
        <f>IF(AL100=$B100,CONCATENATE(".",$B$100),"")</f>
        <v/>
      </c>
      <c r="AO100" s="164" t="str">
        <f t="shared" ref="AO100:AO106" si="317">IF(R100=$R$132,$B100,"-")</f>
        <v>-</v>
      </c>
      <c r="AP100" s="19" t="str">
        <f t="shared" ref="AP100:AP106" si="318">IF(AO100=B100,CONCATENATE(".",$B100),"-")</f>
        <v>-</v>
      </c>
      <c r="AQ100" s="28" t="str">
        <f>IF(AO100=$B100,CONCATENATE(".",$B$100),"")</f>
        <v/>
      </c>
      <c r="AR100" s="164" t="str">
        <f t="shared" ref="AR100:AR106" si="319">IF(R100=$R$133,$B100,"-")</f>
        <v>-</v>
      </c>
      <c r="AS100" s="19" t="str">
        <f t="shared" si="273"/>
        <v>-</v>
      </c>
      <c r="AT100" s="28" t="str">
        <f t="shared" ref="AT100:AT106" si="320">IF(AR100=$B100,CONCATENATE(".",$B$100),"")</f>
        <v/>
      </c>
      <c r="AU100" s="164" t="str">
        <f t="shared" ref="AU100:AU106" si="321">IF($R100=$R$134,$B100,"-")</f>
        <v>-</v>
      </c>
      <c r="AV100" s="19" t="str">
        <f t="shared" si="274"/>
        <v>-</v>
      </c>
      <c r="AW100" s="28" t="str">
        <f t="shared" ref="AW100:AW106" si="322">IF(AU100=$B100,CONCATENATE(".",$B$100),"")</f>
        <v/>
      </c>
      <c r="AX100" s="164" t="str">
        <f t="shared" si="275"/>
        <v>-</v>
      </c>
      <c r="AY100" s="19" t="str">
        <f t="shared" ref="AY100:AY106" si="323">IF(AX100=$B100,CONCATENATE(".",$B100),"-")</f>
        <v>-</v>
      </c>
      <c r="AZ100" s="28" t="str">
        <f t="shared" ref="AZ100:AZ106" si="324">IF(AX100=$B100,CONCATENATE(".",$B$100),"")</f>
        <v/>
      </c>
      <c r="BA100" s="164" t="str">
        <f t="shared" si="276"/>
        <v>-</v>
      </c>
      <c r="BB100" s="19" t="str">
        <f t="shared" ref="BB100:BB106" si="325">IF(BA100=$B100,CONCATENATE(".",$B100),"-")</f>
        <v>-</v>
      </c>
      <c r="BC100" s="28" t="str">
        <f t="shared" ref="BC100:BC106" si="326">IF(BA100=$B100,CONCATENATE(".",$B$100),"")</f>
        <v/>
      </c>
    </row>
    <row r="101" spans="1:55" hidden="1">
      <c r="A101" s="181"/>
      <c r="B101" s="18" t="s">
        <v>79</v>
      </c>
      <c r="C101" s="19">
        <v>1</v>
      </c>
      <c r="D101" s="20">
        <v>50</v>
      </c>
      <c r="E101" s="20">
        <v>250</v>
      </c>
      <c r="F101" s="19">
        <v>15</v>
      </c>
      <c r="G101" s="21">
        <v>1.1499999999999999</v>
      </c>
      <c r="H101" s="19">
        <v>15</v>
      </c>
      <c r="I101" s="19">
        <v>0</v>
      </c>
      <c r="J101" s="19"/>
      <c r="K101" s="19" t="s">
        <v>8</v>
      </c>
      <c r="L101" s="20">
        <f t="shared" ref="L101:L106" si="327">IF(AND($B$2&gt;=D101,$B$2&lt;=E101),H101/F101*G101*$B$2+IF(I101=1,$B$2),"-")</f>
        <v>114.99999999999999</v>
      </c>
      <c r="M101" s="20">
        <f t="shared" ref="M101:M106" si="328">IF($L101="-","-",$L101/$H101)</f>
        <v>7.6666666666666661</v>
      </c>
      <c r="N101" s="23">
        <f t="shared" si="302"/>
        <v>2</v>
      </c>
      <c r="O101" s="20">
        <f t="shared" ref="O101:O106" si="329">IF(AND(M101&lt;&gt;"-",H101&lt;=$B$3),INT($B$3/H101)*L101,"wrong time or amount")</f>
        <v>229.99999999999997</v>
      </c>
      <c r="P101" s="20">
        <f t="shared" ref="P101:P106" si="330">IF(OR(S101="no",S101="inactive"),"-",L101)</f>
        <v>114.99999999999999</v>
      </c>
      <c r="Q101" s="20">
        <f t="shared" ref="Q101:Q106" si="331">IF($P101="-","-",$P101/$H101)</f>
        <v>7.6666666666666661</v>
      </c>
      <c r="R101" s="20">
        <f t="shared" ref="R101:R106" si="332">IF(OR($P101="-",$I101=1),"-",$P101/$H101)</f>
        <v>7.6666666666666661</v>
      </c>
      <c r="S101" s="24" t="str">
        <f t="shared" ref="S101:S106" si="333">IF(O101="wrong time or amount","no","yes")</f>
        <v>yes</v>
      </c>
      <c r="T101" s="25">
        <f t="shared" si="303"/>
        <v>15</v>
      </c>
      <c r="U101" s="20" t="str">
        <f t="shared" si="304"/>
        <v>-</v>
      </c>
      <c r="V101" s="20" t="str">
        <f t="shared" si="305"/>
        <v/>
      </c>
      <c r="W101" s="26" t="str">
        <f t="shared" si="272"/>
        <v>-</v>
      </c>
      <c r="X101" s="28" t="str">
        <f t="shared" ref="X101:X106" si="334">IF(V101=$B101,CONCATENATE(".",$B$100),"")</f>
        <v/>
      </c>
      <c r="Y101" s="25" t="str">
        <f t="shared" si="306"/>
        <v>-</v>
      </c>
      <c r="Z101" s="20">
        <f t="shared" si="277"/>
        <v>114.99999999999999</v>
      </c>
      <c r="AA101" s="20" t="str">
        <f t="shared" si="307"/>
        <v>-</v>
      </c>
      <c r="AB101" s="27" t="str">
        <f t="shared" si="308"/>
        <v/>
      </c>
      <c r="AC101" s="27" t="str">
        <f t="shared" si="120"/>
        <v>-</v>
      </c>
      <c r="AD101" s="138" t="str">
        <f t="shared" si="309"/>
        <v/>
      </c>
      <c r="AE101" s="144" t="str">
        <f t="shared" si="310"/>
        <v>-</v>
      </c>
      <c r="AF101" s="143" t="str">
        <f t="shared" si="311"/>
        <v>-</v>
      </c>
      <c r="AG101" s="27" t="str">
        <f t="shared" si="312"/>
        <v/>
      </c>
      <c r="AH101" s="27" t="str">
        <f t="shared" si="313"/>
        <v>-</v>
      </c>
      <c r="AI101" s="138" t="str">
        <f t="shared" ref="AI101:AI106" si="335">IF(AG101=$B101,CONCATENATE(".",$B$100),"")</f>
        <v/>
      </c>
      <c r="AJ101" s="144" t="str">
        <f t="shared" si="314"/>
        <v>-</v>
      </c>
      <c r="AK101" s="143" t="str">
        <f t="shared" si="315"/>
        <v>-</v>
      </c>
      <c r="AL101" s="27" t="str">
        <f t="shared" si="316"/>
        <v/>
      </c>
      <c r="AM101" s="27" t="str">
        <f t="shared" si="271"/>
        <v>-</v>
      </c>
      <c r="AN101" s="138" t="str">
        <f t="shared" ref="AN101:AN106" si="336">IF(AL101=$B101,CONCATENATE(".",$B$100),"")</f>
        <v/>
      </c>
      <c r="AO101" s="164" t="str">
        <f t="shared" si="317"/>
        <v>-</v>
      </c>
      <c r="AP101" s="19" t="str">
        <f t="shared" si="318"/>
        <v>-</v>
      </c>
      <c r="AQ101" s="28" t="str">
        <f t="shared" ref="AQ101:AQ106" si="337">IF(AO101=$B101,CONCATENATE(".",$B$100),"")</f>
        <v/>
      </c>
      <c r="AR101" s="164" t="str">
        <f t="shared" si="319"/>
        <v>Суши</v>
      </c>
      <c r="AS101" s="19" t="str">
        <f t="shared" si="273"/>
        <v>.Суши</v>
      </c>
      <c r="AT101" s="28" t="str">
        <f t="shared" si="320"/>
        <v>.MySushi</v>
      </c>
      <c r="AU101" s="164" t="str">
        <f t="shared" si="321"/>
        <v>-</v>
      </c>
      <c r="AV101" s="19" t="str">
        <f t="shared" si="274"/>
        <v>-</v>
      </c>
      <c r="AW101" s="28" t="str">
        <f t="shared" si="322"/>
        <v/>
      </c>
      <c r="AX101" s="164" t="str">
        <f t="shared" si="275"/>
        <v>-</v>
      </c>
      <c r="AY101" s="19" t="str">
        <f t="shared" si="323"/>
        <v>-</v>
      </c>
      <c r="AZ101" s="28" t="str">
        <f t="shared" si="324"/>
        <v/>
      </c>
      <c r="BA101" s="164" t="str">
        <f t="shared" si="276"/>
        <v>-</v>
      </c>
      <c r="BB101" s="19" t="str">
        <f t="shared" si="325"/>
        <v>-</v>
      </c>
      <c r="BC101" s="28" t="str">
        <f t="shared" si="326"/>
        <v/>
      </c>
    </row>
    <row r="102" spans="1:55" hidden="1">
      <c r="A102" s="181"/>
      <c r="B102" s="18" t="s">
        <v>80</v>
      </c>
      <c r="C102" s="19">
        <v>1</v>
      </c>
      <c r="D102" s="20">
        <v>250</v>
      </c>
      <c r="E102" s="20">
        <v>500</v>
      </c>
      <c r="F102" s="19">
        <v>15</v>
      </c>
      <c r="G102" s="21">
        <v>0.77</v>
      </c>
      <c r="H102" s="19">
        <v>30</v>
      </c>
      <c r="I102" s="19">
        <v>0</v>
      </c>
      <c r="J102" s="19"/>
      <c r="K102" s="19" t="s">
        <v>8</v>
      </c>
      <c r="L102" s="20" t="str">
        <f t="shared" si="327"/>
        <v>-</v>
      </c>
      <c r="M102" s="20" t="str">
        <f t="shared" si="328"/>
        <v>-</v>
      </c>
      <c r="N102" s="42">
        <f t="shared" si="302"/>
        <v>1</v>
      </c>
      <c r="O102" s="20" t="str">
        <f t="shared" si="329"/>
        <v>wrong time or amount</v>
      </c>
      <c r="P102" s="20" t="str">
        <f t="shared" si="330"/>
        <v>-</v>
      </c>
      <c r="Q102" s="20" t="str">
        <f t="shared" si="331"/>
        <v>-</v>
      </c>
      <c r="R102" s="20" t="str">
        <f t="shared" si="332"/>
        <v>-</v>
      </c>
      <c r="S102" s="24" t="str">
        <f t="shared" si="333"/>
        <v>no</v>
      </c>
      <c r="T102" s="25" t="str">
        <f t="shared" si="303"/>
        <v>-</v>
      </c>
      <c r="U102" s="20" t="str">
        <f t="shared" si="304"/>
        <v>-</v>
      </c>
      <c r="V102" s="20" t="str">
        <f t="shared" si="305"/>
        <v/>
      </c>
      <c r="W102" s="26" t="str">
        <f t="shared" si="272"/>
        <v>-</v>
      </c>
      <c r="X102" s="28" t="str">
        <f t="shared" si="334"/>
        <v/>
      </c>
      <c r="Y102" s="25" t="str">
        <f t="shared" si="306"/>
        <v>-</v>
      </c>
      <c r="Z102" s="20" t="str">
        <f t="shared" si="277"/>
        <v>-</v>
      </c>
      <c r="AA102" s="20" t="str">
        <f t="shared" si="307"/>
        <v>-</v>
      </c>
      <c r="AB102" s="27" t="str">
        <f t="shared" si="308"/>
        <v/>
      </c>
      <c r="AC102" s="27" t="str">
        <f t="shared" si="120"/>
        <v>-</v>
      </c>
      <c r="AD102" s="138" t="str">
        <f t="shared" si="309"/>
        <v/>
      </c>
      <c r="AE102" s="144" t="str">
        <f t="shared" si="310"/>
        <v>-</v>
      </c>
      <c r="AF102" s="143" t="str">
        <f t="shared" si="311"/>
        <v>-</v>
      </c>
      <c r="AG102" s="27" t="str">
        <f t="shared" si="312"/>
        <v/>
      </c>
      <c r="AH102" s="27" t="str">
        <f t="shared" si="313"/>
        <v>-</v>
      </c>
      <c r="AI102" s="138" t="str">
        <f t="shared" si="335"/>
        <v/>
      </c>
      <c r="AJ102" s="144" t="str">
        <f t="shared" si="314"/>
        <v>-</v>
      </c>
      <c r="AK102" s="143" t="str">
        <f t="shared" si="315"/>
        <v>-</v>
      </c>
      <c r="AL102" s="27" t="str">
        <f t="shared" si="316"/>
        <v/>
      </c>
      <c r="AM102" s="27" t="str">
        <f t="shared" si="271"/>
        <v>-</v>
      </c>
      <c r="AN102" s="138" t="str">
        <f t="shared" si="336"/>
        <v/>
      </c>
      <c r="AO102" s="164" t="str">
        <f t="shared" si="317"/>
        <v>-</v>
      </c>
      <c r="AP102" s="19" t="str">
        <f t="shared" si="318"/>
        <v>-</v>
      </c>
      <c r="AQ102" s="28" t="str">
        <f t="shared" si="337"/>
        <v/>
      </c>
      <c r="AR102" s="164" t="str">
        <f t="shared" si="319"/>
        <v>-</v>
      </c>
      <c r="AS102" s="19" t="str">
        <f t="shared" si="273"/>
        <v>-</v>
      </c>
      <c r="AT102" s="28" t="str">
        <f t="shared" si="320"/>
        <v/>
      </c>
      <c r="AU102" s="164" t="str">
        <f t="shared" si="321"/>
        <v>-</v>
      </c>
      <c r="AV102" s="19" t="str">
        <f t="shared" si="274"/>
        <v>-</v>
      </c>
      <c r="AW102" s="28" t="str">
        <f t="shared" si="322"/>
        <v/>
      </c>
      <c r="AX102" s="164" t="str">
        <f t="shared" si="275"/>
        <v>-</v>
      </c>
      <c r="AY102" s="19" t="str">
        <f t="shared" si="323"/>
        <v>-</v>
      </c>
      <c r="AZ102" s="28" t="str">
        <f t="shared" si="324"/>
        <v/>
      </c>
      <c r="BA102" s="164" t="str">
        <f t="shared" si="276"/>
        <v>-</v>
      </c>
      <c r="BB102" s="19" t="str">
        <f t="shared" si="325"/>
        <v>-</v>
      </c>
      <c r="BC102" s="28" t="str">
        <f t="shared" si="326"/>
        <v/>
      </c>
    </row>
    <row r="103" spans="1:55" hidden="1">
      <c r="A103" s="181"/>
      <c r="B103" s="18" t="s">
        <v>81</v>
      </c>
      <c r="C103" s="19">
        <v>1</v>
      </c>
      <c r="D103" s="20">
        <v>500</v>
      </c>
      <c r="E103" s="20">
        <v>1000</v>
      </c>
      <c r="F103" s="19">
        <v>15</v>
      </c>
      <c r="G103" s="21">
        <v>0.55000000000000004</v>
      </c>
      <c r="H103" s="19">
        <v>60</v>
      </c>
      <c r="I103" s="19">
        <v>0</v>
      </c>
      <c r="J103" s="19"/>
      <c r="K103" s="19" t="s">
        <v>8</v>
      </c>
      <c r="L103" s="20" t="str">
        <f t="shared" si="327"/>
        <v>-</v>
      </c>
      <c r="M103" s="20" t="str">
        <f t="shared" si="328"/>
        <v>-</v>
      </c>
      <c r="N103" s="6">
        <v>15.58</v>
      </c>
      <c r="O103" s="20" t="str">
        <f t="shared" si="329"/>
        <v>wrong time or amount</v>
      </c>
      <c r="P103" s="20" t="str">
        <f t="shared" si="330"/>
        <v>-</v>
      </c>
      <c r="Q103" s="20" t="str">
        <f t="shared" si="331"/>
        <v>-</v>
      </c>
      <c r="R103" s="20" t="str">
        <f t="shared" si="332"/>
        <v>-</v>
      </c>
      <c r="S103" s="24" t="str">
        <f t="shared" si="333"/>
        <v>no</v>
      </c>
      <c r="T103" s="25" t="str">
        <f t="shared" si="303"/>
        <v>-</v>
      </c>
      <c r="U103" s="20" t="str">
        <f t="shared" si="304"/>
        <v>-</v>
      </c>
      <c r="V103" s="20" t="str">
        <f t="shared" si="305"/>
        <v/>
      </c>
      <c r="W103" s="26" t="str">
        <f t="shared" si="272"/>
        <v>-</v>
      </c>
      <c r="X103" s="28" t="str">
        <f t="shared" si="334"/>
        <v/>
      </c>
      <c r="Y103" s="25" t="str">
        <f t="shared" si="306"/>
        <v>-</v>
      </c>
      <c r="Z103" s="20" t="str">
        <f t="shared" si="277"/>
        <v>-</v>
      </c>
      <c r="AA103" s="20" t="str">
        <f t="shared" si="307"/>
        <v>-</v>
      </c>
      <c r="AB103" s="27" t="str">
        <f t="shared" si="308"/>
        <v/>
      </c>
      <c r="AC103" s="27" t="str">
        <f t="shared" si="120"/>
        <v>-</v>
      </c>
      <c r="AD103" s="138" t="str">
        <f t="shared" si="309"/>
        <v/>
      </c>
      <c r="AE103" s="144" t="str">
        <f t="shared" si="310"/>
        <v>-</v>
      </c>
      <c r="AF103" s="143" t="str">
        <f t="shared" si="311"/>
        <v>-</v>
      </c>
      <c r="AG103" s="27" t="str">
        <f t="shared" si="312"/>
        <v/>
      </c>
      <c r="AH103" s="27" t="str">
        <f t="shared" si="313"/>
        <v>-</v>
      </c>
      <c r="AI103" s="138" t="str">
        <f t="shared" si="335"/>
        <v/>
      </c>
      <c r="AJ103" s="144" t="str">
        <f t="shared" si="314"/>
        <v>-</v>
      </c>
      <c r="AK103" s="143" t="str">
        <f t="shared" si="315"/>
        <v>-</v>
      </c>
      <c r="AL103" s="27" t="str">
        <f t="shared" si="316"/>
        <v/>
      </c>
      <c r="AM103" s="27" t="str">
        <f t="shared" si="271"/>
        <v>-</v>
      </c>
      <c r="AN103" s="138" t="str">
        <f t="shared" si="336"/>
        <v/>
      </c>
      <c r="AO103" s="164" t="str">
        <f t="shared" si="317"/>
        <v>-</v>
      </c>
      <c r="AP103" s="19" t="str">
        <f t="shared" si="318"/>
        <v>-</v>
      </c>
      <c r="AQ103" s="28" t="str">
        <f t="shared" si="337"/>
        <v/>
      </c>
      <c r="AR103" s="164" t="str">
        <f t="shared" si="319"/>
        <v>-</v>
      </c>
      <c r="AS103" s="19" t="str">
        <f t="shared" si="273"/>
        <v>-</v>
      </c>
      <c r="AT103" s="28" t="str">
        <f t="shared" si="320"/>
        <v/>
      </c>
      <c r="AU103" s="164" t="str">
        <f t="shared" si="321"/>
        <v>-</v>
      </c>
      <c r="AV103" s="19" t="str">
        <f t="shared" si="274"/>
        <v>-</v>
      </c>
      <c r="AW103" s="28" t="str">
        <f t="shared" si="322"/>
        <v/>
      </c>
      <c r="AX103" s="164" t="str">
        <f t="shared" si="275"/>
        <v>-</v>
      </c>
      <c r="AY103" s="19" t="str">
        <f t="shared" si="323"/>
        <v>-</v>
      </c>
      <c r="AZ103" s="28" t="str">
        <f t="shared" si="324"/>
        <v/>
      </c>
      <c r="BA103" s="164" t="str">
        <f t="shared" si="276"/>
        <v>-</v>
      </c>
      <c r="BB103" s="19" t="str">
        <f t="shared" si="325"/>
        <v>-</v>
      </c>
      <c r="BC103" s="28" t="str">
        <f t="shared" si="326"/>
        <v/>
      </c>
    </row>
    <row r="104" spans="1:55" hidden="1">
      <c r="A104" s="181"/>
      <c r="B104" s="18" t="s">
        <v>82</v>
      </c>
      <c r="C104" s="19">
        <v>1</v>
      </c>
      <c r="D104" s="20">
        <v>1000</v>
      </c>
      <c r="E104" s="20">
        <v>5000</v>
      </c>
      <c r="F104" s="19">
        <v>40</v>
      </c>
      <c r="G104" s="21">
        <v>1.4</v>
      </c>
      <c r="H104" s="19">
        <v>80</v>
      </c>
      <c r="I104" s="19">
        <v>0</v>
      </c>
      <c r="J104" s="19"/>
      <c r="K104" s="19" t="s">
        <v>8</v>
      </c>
      <c r="L104" s="20" t="str">
        <f t="shared" si="327"/>
        <v>-</v>
      </c>
      <c r="M104" s="20" t="str">
        <f t="shared" si="328"/>
        <v>-</v>
      </c>
      <c r="N104" s="23">
        <f t="shared" ref="N104:N108" si="338">INT($B$3/H104)</f>
        <v>0</v>
      </c>
      <c r="O104" s="20" t="str">
        <f t="shared" si="329"/>
        <v>wrong time or amount</v>
      </c>
      <c r="P104" s="20" t="str">
        <f t="shared" si="330"/>
        <v>-</v>
      </c>
      <c r="Q104" s="20" t="str">
        <f t="shared" si="331"/>
        <v>-</v>
      </c>
      <c r="R104" s="20" t="str">
        <f t="shared" si="332"/>
        <v>-</v>
      </c>
      <c r="S104" s="24" t="str">
        <f t="shared" si="333"/>
        <v>no</v>
      </c>
      <c r="T104" s="25" t="str">
        <f t="shared" si="303"/>
        <v>-</v>
      </c>
      <c r="U104" s="20" t="str">
        <f t="shared" si="304"/>
        <v>-</v>
      </c>
      <c r="V104" s="20" t="str">
        <f t="shared" si="305"/>
        <v/>
      </c>
      <c r="W104" s="26" t="str">
        <f t="shared" si="272"/>
        <v>-</v>
      </c>
      <c r="X104" s="28" t="str">
        <f t="shared" si="334"/>
        <v/>
      </c>
      <c r="Y104" s="25" t="str">
        <f t="shared" si="306"/>
        <v>-</v>
      </c>
      <c r="Z104" s="20" t="str">
        <f t="shared" si="277"/>
        <v>-</v>
      </c>
      <c r="AA104" s="20" t="str">
        <f t="shared" si="307"/>
        <v>-</v>
      </c>
      <c r="AB104" s="27" t="str">
        <f t="shared" si="308"/>
        <v/>
      </c>
      <c r="AC104" s="27" t="str">
        <f t="shared" si="120"/>
        <v>-</v>
      </c>
      <c r="AD104" s="138" t="str">
        <f t="shared" si="309"/>
        <v/>
      </c>
      <c r="AE104" s="144" t="str">
        <f t="shared" si="310"/>
        <v>-</v>
      </c>
      <c r="AF104" s="143" t="str">
        <f t="shared" si="311"/>
        <v>-</v>
      </c>
      <c r="AG104" s="27" t="str">
        <f t="shared" si="312"/>
        <v/>
      </c>
      <c r="AH104" s="27" t="str">
        <f t="shared" si="313"/>
        <v>-</v>
      </c>
      <c r="AI104" s="138" t="str">
        <f t="shared" si="335"/>
        <v/>
      </c>
      <c r="AJ104" s="144" t="str">
        <f t="shared" si="314"/>
        <v>-</v>
      </c>
      <c r="AK104" s="143" t="str">
        <f t="shared" si="315"/>
        <v>-</v>
      </c>
      <c r="AL104" s="27" t="str">
        <f t="shared" si="316"/>
        <v/>
      </c>
      <c r="AM104" s="27" t="str">
        <f t="shared" si="271"/>
        <v>-</v>
      </c>
      <c r="AN104" s="138" t="str">
        <f t="shared" si="336"/>
        <v/>
      </c>
      <c r="AO104" s="164" t="str">
        <f t="shared" si="317"/>
        <v>-</v>
      </c>
      <c r="AP104" s="19" t="str">
        <f t="shared" si="318"/>
        <v>-</v>
      </c>
      <c r="AQ104" s="28" t="str">
        <f t="shared" si="337"/>
        <v/>
      </c>
      <c r="AR104" s="164" t="str">
        <f t="shared" si="319"/>
        <v>-</v>
      </c>
      <c r="AS104" s="19" t="str">
        <f t="shared" si="273"/>
        <v>-</v>
      </c>
      <c r="AT104" s="28" t="str">
        <f t="shared" si="320"/>
        <v/>
      </c>
      <c r="AU104" s="164" t="str">
        <f t="shared" si="321"/>
        <v>-</v>
      </c>
      <c r="AV104" s="19" t="str">
        <f t="shared" si="274"/>
        <v>-</v>
      </c>
      <c r="AW104" s="28" t="str">
        <f t="shared" si="322"/>
        <v/>
      </c>
      <c r="AX104" s="164" t="str">
        <f t="shared" si="275"/>
        <v>-</v>
      </c>
      <c r="AY104" s="19" t="str">
        <f t="shared" si="323"/>
        <v>-</v>
      </c>
      <c r="AZ104" s="28" t="str">
        <f t="shared" si="324"/>
        <v/>
      </c>
      <c r="BA104" s="164" t="str">
        <f t="shared" si="276"/>
        <v>-</v>
      </c>
      <c r="BB104" s="19" t="str">
        <f t="shared" si="325"/>
        <v>-</v>
      </c>
      <c r="BC104" s="28" t="str">
        <f t="shared" si="326"/>
        <v/>
      </c>
    </row>
    <row r="105" spans="1:55" hidden="1">
      <c r="A105" s="181"/>
      <c r="B105" s="18" t="s">
        <v>83</v>
      </c>
      <c r="C105" s="19">
        <v>1</v>
      </c>
      <c r="D105" s="20">
        <v>100</v>
      </c>
      <c r="E105" s="20">
        <v>3000</v>
      </c>
      <c r="F105" s="19">
        <v>1</v>
      </c>
      <c r="G105" s="21">
        <v>4.5999999999999999E-2</v>
      </c>
      <c r="H105" s="19">
        <v>36</v>
      </c>
      <c r="I105" s="19">
        <v>0</v>
      </c>
      <c r="J105" s="19"/>
      <c r="K105" s="19"/>
      <c r="L105" s="20">
        <f t="shared" si="327"/>
        <v>165.6</v>
      </c>
      <c r="M105" s="20">
        <f t="shared" si="328"/>
        <v>4.5999999999999996</v>
      </c>
      <c r="N105" s="23">
        <f t="shared" si="338"/>
        <v>0</v>
      </c>
      <c r="O105" s="20" t="str">
        <f t="shared" si="329"/>
        <v>wrong time or amount</v>
      </c>
      <c r="P105" s="20" t="str">
        <f t="shared" si="330"/>
        <v>-</v>
      </c>
      <c r="Q105" s="20" t="str">
        <f t="shared" si="331"/>
        <v>-</v>
      </c>
      <c r="R105" s="20" t="str">
        <f t="shared" si="332"/>
        <v>-</v>
      </c>
      <c r="S105" s="24" t="str">
        <f t="shared" si="333"/>
        <v>no</v>
      </c>
      <c r="T105" s="25" t="str">
        <f t="shared" si="303"/>
        <v>-</v>
      </c>
      <c r="U105" s="20" t="str">
        <f t="shared" si="304"/>
        <v>-</v>
      </c>
      <c r="V105" s="20" t="str">
        <f t="shared" si="305"/>
        <v/>
      </c>
      <c r="W105" s="26" t="str">
        <f t="shared" si="272"/>
        <v>-</v>
      </c>
      <c r="X105" s="28" t="str">
        <f t="shared" si="334"/>
        <v/>
      </c>
      <c r="Y105" s="25" t="str">
        <f t="shared" si="306"/>
        <v>-</v>
      </c>
      <c r="Z105" s="20" t="str">
        <f t="shared" si="277"/>
        <v>-</v>
      </c>
      <c r="AA105" s="20" t="str">
        <f t="shared" si="307"/>
        <v>-</v>
      </c>
      <c r="AB105" s="27" t="str">
        <f t="shared" si="308"/>
        <v/>
      </c>
      <c r="AC105" s="27" t="str">
        <f t="shared" si="120"/>
        <v>-</v>
      </c>
      <c r="AD105" s="138" t="str">
        <f t="shared" si="309"/>
        <v/>
      </c>
      <c r="AE105" s="144" t="str">
        <f t="shared" si="310"/>
        <v>-</v>
      </c>
      <c r="AF105" s="143" t="str">
        <f t="shared" si="311"/>
        <v>-</v>
      </c>
      <c r="AG105" s="27" t="str">
        <f t="shared" si="312"/>
        <v/>
      </c>
      <c r="AH105" s="27" t="str">
        <f t="shared" si="313"/>
        <v>-</v>
      </c>
      <c r="AI105" s="138" t="str">
        <f t="shared" si="335"/>
        <v/>
      </c>
      <c r="AJ105" s="144" t="str">
        <f t="shared" si="314"/>
        <v>-</v>
      </c>
      <c r="AK105" s="143" t="str">
        <f t="shared" si="315"/>
        <v>-</v>
      </c>
      <c r="AL105" s="27" t="str">
        <f t="shared" si="316"/>
        <v/>
      </c>
      <c r="AM105" s="27" t="str">
        <f t="shared" si="271"/>
        <v>-</v>
      </c>
      <c r="AN105" s="138" t="str">
        <f t="shared" si="336"/>
        <v/>
      </c>
      <c r="AO105" s="164" t="str">
        <f t="shared" si="317"/>
        <v>-</v>
      </c>
      <c r="AP105" s="19" t="str">
        <f t="shared" si="318"/>
        <v>-</v>
      </c>
      <c r="AQ105" s="28" t="str">
        <f t="shared" si="337"/>
        <v/>
      </c>
      <c r="AR105" s="164" t="str">
        <f t="shared" si="319"/>
        <v>-</v>
      </c>
      <c r="AS105" s="19" t="str">
        <f t="shared" si="273"/>
        <v>-</v>
      </c>
      <c r="AT105" s="28" t="str">
        <f t="shared" si="320"/>
        <v/>
      </c>
      <c r="AU105" s="164" t="str">
        <f t="shared" si="321"/>
        <v>-</v>
      </c>
      <c r="AV105" s="19" t="str">
        <f t="shared" si="274"/>
        <v>-</v>
      </c>
      <c r="AW105" s="28" t="str">
        <f t="shared" si="322"/>
        <v/>
      </c>
      <c r="AX105" s="164" t="str">
        <f t="shared" si="275"/>
        <v>-</v>
      </c>
      <c r="AY105" s="19" t="str">
        <f t="shared" si="323"/>
        <v>-</v>
      </c>
      <c r="AZ105" s="28" t="str">
        <f t="shared" si="324"/>
        <v/>
      </c>
      <c r="BA105" s="164" t="str">
        <f t="shared" si="276"/>
        <v>-</v>
      </c>
      <c r="BB105" s="19" t="str">
        <f t="shared" si="325"/>
        <v>-</v>
      </c>
      <c r="BC105" s="28" t="str">
        <f t="shared" si="326"/>
        <v/>
      </c>
    </row>
    <row r="106" spans="1:55" ht="15" hidden="1" thickBot="1">
      <c r="A106" s="182"/>
      <c r="B106" s="49" t="s">
        <v>103</v>
      </c>
      <c r="C106" s="19">
        <v>1</v>
      </c>
      <c r="D106" s="50">
        <v>1</v>
      </c>
      <c r="E106" s="50">
        <v>1000</v>
      </c>
      <c r="F106" s="19">
        <v>5</v>
      </c>
      <c r="G106" s="51">
        <v>0.38</v>
      </c>
      <c r="H106" s="22">
        <v>15</v>
      </c>
      <c r="I106" s="22">
        <v>0</v>
      </c>
      <c r="J106" s="22"/>
      <c r="K106" s="22"/>
      <c r="L106" s="50">
        <f t="shared" si="327"/>
        <v>114.00000000000001</v>
      </c>
      <c r="M106" s="50">
        <f t="shared" si="328"/>
        <v>7.6000000000000005</v>
      </c>
      <c r="N106" s="23">
        <f t="shared" si="338"/>
        <v>2</v>
      </c>
      <c r="O106" s="50">
        <f t="shared" si="329"/>
        <v>228.00000000000003</v>
      </c>
      <c r="P106" s="20">
        <f t="shared" si="330"/>
        <v>114.00000000000001</v>
      </c>
      <c r="Q106" s="20">
        <f t="shared" si="331"/>
        <v>7.6000000000000005</v>
      </c>
      <c r="R106" s="20">
        <f t="shared" si="332"/>
        <v>7.6000000000000005</v>
      </c>
      <c r="S106" s="24" t="str">
        <f t="shared" si="333"/>
        <v>yes</v>
      </c>
      <c r="T106" s="25">
        <f t="shared" si="303"/>
        <v>15</v>
      </c>
      <c r="U106" s="20" t="str">
        <f t="shared" si="304"/>
        <v>-</v>
      </c>
      <c r="V106" s="20" t="str">
        <f t="shared" si="305"/>
        <v/>
      </c>
      <c r="W106" s="26" t="str">
        <f t="shared" si="272"/>
        <v>-</v>
      </c>
      <c r="X106" s="28" t="str">
        <f t="shared" si="334"/>
        <v/>
      </c>
      <c r="Y106" s="25" t="str">
        <f t="shared" si="306"/>
        <v>-</v>
      </c>
      <c r="Z106" s="20">
        <f t="shared" si="277"/>
        <v>114.00000000000001</v>
      </c>
      <c r="AA106" s="20" t="str">
        <f t="shared" si="307"/>
        <v>-</v>
      </c>
      <c r="AB106" s="27" t="str">
        <f t="shared" si="308"/>
        <v/>
      </c>
      <c r="AC106" s="27" t="str">
        <f t="shared" si="120"/>
        <v>-</v>
      </c>
      <c r="AD106" s="138" t="str">
        <f t="shared" si="309"/>
        <v/>
      </c>
      <c r="AE106" s="144" t="str">
        <f t="shared" si="310"/>
        <v>-</v>
      </c>
      <c r="AF106" s="143" t="str">
        <f t="shared" si="311"/>
        <v>-</v>
      </c>
      <c r="AG106" s="27" t="str">
        <f t="shared" si="312"/>
        <v/>
      </c>
      <c r="AH106" s="27" t="str">
        <f t="shared" si="313"/>
        <v>-</v>
      </c>
      <c r="AI106" s="138" t="str">
        <f t="shared" si="335"/>
        <v/>
      </c>
      <c r="AJ106" s="144" t="str">
        <f t="shared" si="314"/>
        <v>-</v>
      </c>
      <c r="AK106" s="143" t="str">
        <f t="shared" si="315"/>
        <v>-</v>
      </c>
      <c r="AL106" s="27" t="str">
        <f t="shared" si="316"/>
        <v/>
      </c>
      <c r="AM106" s="27" t="str">
        <f t="shared" si="271"/>
        <v>-</v>
      </c>
      <c r="AN106" s="138" t="str">
        <f t="shared" si="336"/>
        <v/>
      </c>
      <c r="AO106" s="164" t="str">
        <f t="shared" si="317"/>
        <v>-</v>
      </c>
      <c r="AP106" s="19" t="str">
        <f t="shared" si="318"/>
        <v>-</v>
      </c>
      <c r="AQ106" s="28" t="str">
        <f t="shared" si="337"/>
        <v/>
      </c>
      <c r="AR106" s="164" t="str">
        <f t="shared" si="319"/>
        <v>-</v>
      </c>
      <c r="AS106" s="19" t="str">
        <f t="shared" si="273"/>
        <v>-</v>
      </c>
      <c r="AT106" s="28" t="str">
        <f t="shared" si="320"/>
        <v/>
      </c>
      <c r="AU106" s="164" t="str">
        <f t="shared" si="321"/>
        <v>Dezato</v>
      </c>
      <c r="AV106" s="19" t="str">
        <f t="shared" si="274"/>
        <v>.Dezato</v>
      </c>
      <c r="AW106" s="28" t="str">
        <f t="shared" si="322"/>
        <v>.MySushi</v>
      </c>
      <c r="AX106" s="164" t="str">
        <f t="shared" si="275"/>
        <v>-</v>
      </c>
      <c r="AY106" s="19" t="str">
        <f t="shared" si="323"/>
        <v>-</v>
      </c>
      <c r="AZ106" s="28" t="str">
        <f t="shared" si="324"/>
        <v/>
      </c>
      <c r="BA106" s="164" t="str">
        <f t="shared" si="276"/>
        <v>-</v>
      </c>
      <c r="BB106" s="19" t="str">
        <f t="shared" si="325"/>
        <v>-</v>
      </c>
      <c r="BC106" s="28" t="str">
        <f t="shared" si="326"/>
        <v/>
      </c>
    </row>
    <row r="107" spans="1:55" s="110" customFormat="1" ht="15" hidden="1" thickBot="1">
      <c r="B107" s="114"/>
      <c r="C107" s="115"/>
      <c r="D107" s="116"/>
      <c r="E107" s="116"/>
      <c r="F107" s="115"/>
      <c r="G107" s="117"/>
      <c r="H107" s="115"/>
      <c r="I107" s="115"/>
      <c r="J107" s="115"/>
      <c r="K107" s="115"/>
      <c r="L107" s="116"/>
      <c r="M107" s="116"/>
      <c r="N107" s="118" t="e">
        <f t="shared" si="338"/>
        <v>#DIV/0!</v>
      </c>
      <c r="O107" s="116"/>
      <c r="P107" s="116"/>
      <c r="Q107" s="116"/>
      <c r="R107" s="116"/>
      <c r="S107" s="116"/>
      <c r="T107" s="116"/>
      <c r="U107" s="116"/>
      <c r="V107" s="116"/>
      <c r="W107" s="116"/>
      <c r="X107" s="121"/>
      <c r="Y107" s="119"/>
      <c r="Z107" s="120"/>
      <c r="AA107" s="120"/>
      <c r="AB107" s="120"/>
      <c r="AC107" s="120"/>
      <c r="AD107" s="140"/>
      <c r="AE107" s="119"/>
      <c r="AF107" s="120"/>
      <c r="AG107" s="120"/>
      <c r="AH107" s="120"/>
      <c r="AI107" s="140"/>
      <c r="AJ107" s="119"/>
      <c r="AK107" s="120"/>
      <c r="AL107" s="120"/>
      <c r="AM107" s="120"/>
      <c r="AN107" s="140"/>
      <c r="AO107" s="124"/>
      <c r="AP107" s="125"/>
      <c r="AQ107" s="154"/>
      <c r="AR107" s="124"/>
      <c r="AS107" s="125"/>
      <c r="AT107" s="154"/>
      <c r="AU107" s="124"/>
      <c r="AV107" s="125"/>
      <c r="AW107" s="154"/>
      <c r="AX107" s="164" t="str">
        <f t="shared" si="275"/>
        <v>-</v>
      </c>
      <c r="AY107" s="125"/>
      <c r="AZ107" s="154"/>
      <c r="BA107" s="164" t="str">
        <f t="shared" si="276"/>
        <v>-</v>
      </c>
      <c r="BB107" s="125"/>
      <c r="BC107" s="154"/>
    </row>
    <row r="108" spans="1:55" hidden="1">
      <c r="A108" s="176"/>
      <c r="B108" s="54" t="s">
        <v>63</v>
      </c>
      <c r="C108" s="8"/>
      <c r="D108" s="9" t="s">
        <v>0</v>
      </c>
      <c r="E108" s="9" t="s">
        <v>19</v>
      </c>
      <c r="F108" s="8" t="s">
        <v>11</v>
      </c>
      <c r="G108" s="10" t="s">
        <v>3</v>
      </c>
      <c r="H108" s="8" t="s">
        <v>4</v>
      </c>
      <c r="I108" s="8" t="s">
        <v>5</v>
      </c>
      <c r="J108" s="8"/>
      <c r="K108" s="8" t="s">
        <v>6</v>
      </c>
      <c r="L108" s="9" t="s">
        <v>9</v>
      </c>
      <c r="M108" s="9" t="s">
        <v>10</v>
      </c>
      <c r="N108" s="42" t="e">
        <f t="shared" si="338"/>
        <v>#VALUE!</v>
      </c>
      <c r="O108" s="55" t="s">
        <v>36</v>
      </c>
      <c r="P108" s="9" t="s">
        <v>37</v>
      </c>
      <c r="Q108" s="9" t="s">
        <v>10</v>
      </c>
      <c r="R108" s="9" t="s">
        <v>10</v>
      </c>
      <c r="S108" s="12" t="s">
        <v>17</v>
      </c>
      <c r="T108" s="25" t="str">
        <f t="shared" ref="T108:T113" si="339">IF(S108="yes",H108,"-")</f>
        <v>-</v>
      </c>
      <c r="U108" s="20" t="str">
        <f t="shared" ref="U108:U113" si="340">IF(T108=$T$132,P108,"-")</f>
        <v>-</v>
      </c>
      <c r="V108" s="20" t="str">
        <f t="shared" ref="V108:V113" si="341">IF(U108=$U$132,B108,"")</f>
        <v/>
      </c>
      <c r="W108" s="26" t="str">
        <f t="shared" si="272"/>
        <v>-</v>
      </c>
      <c r="X108" s="28" t="str">
        <f>IF(V108=$B108,CONCATENATE(".",$B$108),"")</f>
        <v/>
      </c>
      <c r="Y108" s="25" t="str">
        <f t="shared" ref="Y108:Y113" si="342">IF(Z108=$Z$132,H108,"-")</f>
        <v>-</v>
      </c>
      <c r="Z108" s="20" t="str">
        <f t="shared" si="277"/>
        <v>-</v>
      </c>
      <c r="AA108" s="20" t="str">
        <f t="shared" ref="AA108:AA113" si="343">IF(Z108=$Z$132,Q108,"-")</f>
        <v>-</v>
      </c>
      <c r="AB108" s="27" t="str">
        <f t="shared" ref="AB108:AB113" si="344">IF(Z108=$Z$132,B108,"")</f>
        <v/>
      </c>
      <c r="AC108" s="27" t="str">
        <f t="shared" si="120"/>
        <v>-</v>
      </c>
      <c r="AD108" s="138" t="str">
        <f t="shared" ref="AD108:AD113" si="345">IF(AB108=B108,CONCATENATE(".",$B$108),"")</f>
        <v/>
      </c>
      <c r="AE108" s="144" t="str">
        <f t="shared" ref="AE108:AE113" si="346">IF($Z108=$Z$133,$Q108,"-")</f>
        <v>-</v>
      </c>
      <c r="AF108" s="143" t="str">
        <f t="shared" ref="AF108:AF113" si="347">IF($Z108=$Z$133,$H108,"-")</f>
        <v>-</v>
      </c>
      <c r="AG108" s="27" t="str">
        <f t="shared" ref="AG108:AG113" si="348">IF(Z108=$Z$133,B108,"")</f>
        <v/>
      </c>
      <c r="AH108" s="27" t="str">
        <f t="shared" ref="AH108:AH113" si="349">IF(AG108&lt;&gt;"",CONCATENATE(".",AG108),"-")</f>
        <v>-</v>
      </c>
      <c r="AI108" s="138" t="str">
        <f>IF(AG108=$B108,CONCATENATE(".",$B$108),"")</f>
        <v/>
      </c>
      <c r="AJ108" s="144" t="str">
        <f t="shared" ref="AJ108:AJ113" si="350">IF(Z108=$Z$134,$Q108,"-")</f>
        <v>-</v>
      </c>
      <c r="AK108" s="143" t="str">
        <f t="shared" ref="AK108:AK113" si="351">IF($Z108=$Z$134,$H108,"-")</f>
        <v>-</v>
      </c>
      <c r="AL108" s="27" t="str">
        <f t="shared" ref="AL108:AL113" si="352">IF(Z108=$Z$134,B108,"")</f>
        <v/>
      </c>
      <c r="AM108" s="27" t="str">
        <f t="shared" si="271"/>
        <v>-</v>
      </c>
      <c r="AN108" s="138" t="str">
        <f>IF(AL108=$B108,CONCATENATE(".",$B$108),"")</f>
        <v/>
      </c>
      <c r="AO108" s="164" t="str">
        <f t="shared" ref="AO108:AO113" si="353">IF(R108=$R$132,$B108,"-")</f>
        <v>-</v>
      </c>
      <c r="AP108" s="19" t="str">
        <f t="shared" ref="AP108:AP113" si="354">IF(AO108=B108,CONCATENATE(".",$B108),"-")</f>
        <v>-</v>
      </c>
      <c r="AQ108" s="28" t="str">
        <f>IF(AO108=$B108,CONCATENATE(".",$B$108),"")</f>
        <v/>
      </c>
      <c r="AR108" s="164" t="str">
        <f t="shared" ref="AR108:AR113" si="355">IF(R108=$R$133,$B108,"-")</f>
        <v>-</v>
      </c>
      <c r="AS108" s="19" t="str">
        <f t="shared" si="273"/>
        <v>-</v>
      </c>
      <c r="AT108" s="28" t="str">
        <f t="shared" ref="AT108:AT113" si="356">IF(AR108=$B108,CONCATENATE(".",$B$108),"")</f>
        <v/>
      </c>
      <c r="AU108" s="164" t="str">
        <f t="shared" ref="AU108:AU113" si="357">IF($R108=$R$134,$B108,"-")</f>
        <v>-</v>
      </c>
      <c r="AV108" s="19" t="str">
        <f t="shared" si="274"/>
        <v>-</v>
      </c>
      <c r="AW108" s="28" t="str">
        <f t="shared" ref="AW108:AW113" si="358">IF(AU108=$B108,CONCATENATE(".",$B$108),"")</f>
        <v/>
      </c>
      <c r="AX108" s="164" t="str">
        <f t="shared" si="275"/>
        <v>-</v>
      </c>
      <c r="AY108" s="19" t="str">
        <f t="shared" ref="AY108:AY113" si="359">IF(AX108=$B108,CONCATENATE(".",$B108),"-")</f>
        <v>-</v>
      </c>
      <c r="AZ108" s="28" t="str">
        <f t="shared" ref="AZ108:AZ113" si="360">IF(AX108=$B108,CONCATENATE(".",$B$108),"")</f>
        <v/>
      </c>
      <c r="BA108" s="164" t="str">
        <f t="shared" si="276"/>
        <v>-</v>
      </c>
      <c r="BB108" s="19" t="str">
        <f t="shared" ref="BB108:BB113" si="361">IF(BA108=$B108,CONCATENATE(".",$B108),"-")</f>
        <v>-</v>
      </c>
      <c r="BC108" s="28" t="str">
        <f t="shared" ref="BC108:BC113" si="362">IF(BA108=$B108,CONCATENATE(".",$B$108),"")</f>
        <v/>
      </c>
    </row>
    <row r="109" spans="1:55" ht="15" hidden="1" thickBot="1">
      <c r="A109" s="177"/>
      <c r="B109" s="18" t="s">
        <v>84</v>
      </c>
      <c r="C109" s="19">
        <v>1</v>
      </c>
      <c r="D109" s="20">
        <v>50</v>
      </c>
      <c r="E109" s="20">
        <v>5000</v>
      </c>
      <c r="F109" s="19">
        <v>5</v>
      </c>
      <c r="G109" s="21" t="s">
        <v>14</v>
      </c>
      <c r="H109" s="19">
        <v>35</v>
      </c>
      <c r="I109" s="22">
        <v>1</v>
      </c>
      <c r="J109" s="19"/>
      <c r="K109" s="19" t="s">
        <v>8</v>
      </c>
      <c r="L109" s="50">
        <f>IF(AND($B$2&gt;=D109,$B$2&lt;=E109),$B$2*2.5%+$B$2*5%+$B$2*7.5%+$B$2*10%+$B$2*12.5%+$B$2*15%+$B$2*17.5%+IF(I109=1,$B$2),"-")</f>
        <v>170</v>
      </c>
      <c r="M109" s="20">
        <f>IF($L109="-","-",$L109/$H109)</f>
        <v>4.8571428571428568</v>
      </c>
      <c r="N109" s="6">
        <v>16.579999999999998</v>
      </c>
      <c r="O109" s="53" t="str">
        <f>IF(AND(M109&lt;&gt;"-",H109&lt;=$B$3),INT($B$3/H109)*L109,"wrong time or amount")</f>
        <v>wrong time or amount</v>
      </c>
      <c r="P109" s="20" t="str">
        <f>IF(OR(S109="no",S109="inactive"),"-",L109)</f>
        <v>-</v>
      </c>
      <c r="Q109" s="20" t="str">
        <f>IF($P109="-","-",$P109/$H109)</f>
        <v>-</v>
      </c>
      <c r="R109" s="20" t="str">
        <f>IF(OR($P109="-",$I109=1),"-",$P109/$H109)</f>
        <v>-</v>
      </c>
      <c r="S109" s="24" t="str">
        <f>IF(O109="wrong time or amount","no","yes")</f>
        <v>no</v>
      </c>
      <c r="T109" s="25" t="str">
        <f t="shared" si="339"/>
        <v>-</v>
      </c>
      <c r="U109" s="20" t="str">
        <f t="shared" si="340"/>
        <v>-</v>
      </c>
      <c r="V109" s="20" t="str">
        <f t="shared" si="341"/>
        <v/>
      </c>
      <c r="W109" s="26" t="str">
        <f t="shared" si="272"/>
        <v>-</v>
      </c>
      <c r="X109" s="28" t="str">
        <f t="shared" ref="X109:X113" si="363">IF(V109=$B109,CONCATENATE(".",$B$108),"")</f>
        <v/>
      </c>
      <c r="Y109" s="25" t="str">
        <f t="shared" si="342"/>
        <v>-</v>
      </c>
      <c r="Z109" s="20" t="str">
        <f t="shared" si="277"/>
        <v>-</v>
      </c>
      <c r="AA109" s="20" t="str">
        <f t="shared" si="343"/>
        <v>-</v>
      </c>
      <c r="AB109" s="27" t="str">
        <f t="shared" si="344"/>
        <v/>
      </c>
      <c r="AC109" s="27" t="str">
        <f t="shared" si="120"/>
        <v>-</v>
      </c>
      <c r="AD109" s="138" t="str">
        <f t="shared" si="345"/>
        <v/>
      </c>
      <c r="AE109" s="144" t="str">
        <f t="shared" si="346"/>
        <v>-</v>
      </c>
      <c r="AF109" s="143" t="str">
        <f t="shared" si="347"/>
        <v>-</v>
      </c>
      <c r="AG109" s="27" t="str">
        <f t="shared" si="348"/>
        <v/>
      </c>
      <c r="AH109" s="27" t="str">
        <f t="shared" si="349"/>
        <v>-</v>
      </c>
      <c r="AI109" s="138" t="str">
        <f t="shared" ref="AI109:AI113" si="364">IF(AG109=$B109,CONCATENATE(".",$B$108),"")</f>
        <v/>
      </c>
      <c r="AJ109" s="144" t="str">
        <f t="shared" si="350"/>
        <v>-</v>
      </c>
      <c r="AK109" s="143" t="str">
        <f t="shared" si="351"/>
        <v>-</v>
      </c>
      <c r="AL109" s="27" t="str">
        <f t="shared" si="352"/>
        <v/>
      </c>
      <c r="AM109" s="27" t="str">
        <f t="shared" si="271"/>
        <v>-</v>
      </c>
      <c r="AN109" s="138" t="str">
        <f t="shared" ref="AN109:AN113" si="365">IF(AL109=$B109,CONCATENATE(".",$B$108),"")</f>
        <v/>
      </c>
      <c r="AO109" s="164" t="str">
        <f t="shared" si="353"/>
        <v>-</v>
      </c>
      <c r="AP109" s="19" t="str">
        <f t="shared" si="354"/>
        <v>-</v>
      </c>
      <c r="AQ109" s="28" t="str">
        <f t="shared" ref="AQ109:AQ113" si="366">IF(AO109=$B109,CONCATENATE(".",$B$108),"")</f>
        <v/>
      </c>
      <c r="AR109" s="164" t="str">
        <f t="shared" si="355"/>
        <v>-</v>
      </c>
      <c r="AS109" s="19" t="str">
        <f t="shared" si="273"/>
        <v>-</v>
      </c>
      <c r="AT109" s="28" t="str">
        <f t="shared" si="356"/>
        <v/>
      </c>
      <c r="AU109" s="164" t="str">
        <f t="shared" si="357"/>
        <v>-</v>
      </c>
      <c r="AV109" s="19" t="str">
        <f t="shared" si="274"/>
        <v>-</v>
      </c>
      <c r="AW109" s="28" t="str">
        <f t="shared" si="358"/>
        <v/>
      </c>
      <c r="AX109" s="164" t="str">
        <f t="shared" si="275"/>
        <v>-</v>
      </c>
      <c r="AY109" s="19" t="str">
        <f t="shared" si="359"/>
        <v>-</v>
      </c>
      <c r="AZ109" s="28" t="str">
        <f t="shared" si="360"/>
        <v/>
      </c>
      <c r="BA109" s="164" t="str">
        <f t="shared" si="276"/>
        <v>-</v>
      </c>
      <c r="BB109" s="19" t="str">
        <f t="shared" si="361"/>
        <v>-</v>
      </c>
      <c r="BC109" s="28" t="str">
        <f t="shared" si="362"/>
        <v/>
      </c>
    </row>
    <row r="110" spans="1:55" ht="15" hidden="1" thickBot="1">
      <c r="A110" s="177"/>
      <c r="B110" s="18" t="s">
        <v>85</v>
      </c>
      <c r="C110" s="19">
        <v>1</v>
      </c>
      <c r="D110" s="20">
        <v>5</v>
      </c>
      <c r="E110" s="20">
        <v>1000</v>
      </c>
      <c r="F110" s="19">
        <v>1</v>
      </c>
      <c r="G110" s="21">
        <v>0.04</v>
      </c>
      <c r="H110" s="19">
        <v>60</v>
      </c>
      <c r="I110" s="22">
        <v>0</v>
      </c>
      <c r="J110" s="19"/>
      <c r="K110" s="19" t="s">
        <v>8</v>
      </c>
      <c r="L110" s="20">
        <f>IF(AND($B$2&gt;=D110,$B$2&lt;=E110),H110/F110*G110*$B$2+IF(I110=1,$B$2),"-")</f>
        <v>240</v>
      </c>
      <c r="M110" s="20">
        <f>IF($L110="-","-",$L110/$H110)</f>
        <v>4</v>
      </c>
      <c r="N110" s="23">
        <f t="shared" ref="N110:N114" si="367">INT($B$3/H110)</f>
        <v>0</v>
      </c>
      <c r="O110" s="53" t="str">
        <f>IF(AND(M110&lt;&gt;"-",H110&lt;=$B$3),INT($B$3/H110)*L110,"wrong time or amount")</f>
        <v>wrong time or amount</v>
      </c>
      <c r="P110" s="20" t="str">
        <f>IF(OR(S110="no",S110="inactive"),"-",L110)</f>
        <v>-</v>
      </c>
      <c r="Q110" s="20" t="str">
        <f>IF($P110="-","-",$P110/$H110)</f>
        <v>-</v>
      </c>
      <c r="R110" s="20" t="str">
        <f>IF(OR($P110="-",$I110=1),"-",$P110/$H110)</f>
        <v>-</v>
      </c>
      <c r="S110" s="24" t="str">
        <f>IF(O110="wrong time or amount","no","yes")</f>
        <v>no</v>
      </c>
      <c r="T110" s="25" t="str">
        <f t="shared" si="339"/>
        <v>-</v>
      </c>
      <c r="U110" s="20" t="str">
        <f t="shared" si="340"/>
        <v>-</v>
      </c>
      <c r="V110" s="20" t="str">
        <f t="shared" si="341"/>
        <v/>
      </c>
      <c r="W110" s="26" t="str">
        <f t="shared" si="272"/>
        <v>-</v>
      </c>
      <c r="X110" s="28" t="str">
        <f t="shared" si="363"/>
        <v/>
      </c>
      <c r="Y110" s="25" t="str">
        <f t="shared" si="342"/>
        <v>-</v>
      </c>
      <c r="Z110" s="20" t="str">
        <f t="shared" si="277"/>
        <v>-</v>
      </c>
      <c r="AA110" s="20" t="str">
        <f t="shared" si="343"/>
        <v>-</v>
      </c>
      <c r="AB110" s="27" t="str">
        <f t="shared" si="344"/>
        <v/>
      </c>
      <c r="AC110" s="27" t="str">
        <f t="shared" si="120"/>
        <v>-</v>
      </c>
      <c r="AD110" s="138" t="str">
        <f t="shared" si="345"/>
        <v/>
      </c>
      <c r="AE110" s="144" t="str">
        <f t="shared" si="346"/>
        <v>-</v>
      </c>
      <c r="AF110" s="143" t="str">
        <f t="shared" si="347"/>
        <v>-</v>
      </c>
      <c r="AG110" s="27" t="str">
        <f t="shared" si="348"/>
        <v/>
      </c>
      <c r="AH110" s="27" t="str">
        <f t="shared" si="349"/>
        <v>-</v>
      </c>
      <c r="AI110" s="138" t="str">
        <f t="shared" si="364"/>
        <v/>
      </c>
      <c r="AJ110" s="144" t="str">
        <f t="shared" si="350"/>
        <v>-</v>
      </c>
      <c r="AK110" s="143" t="str">
        <f t="shared" si="351"/>
        <v>-</v>
      </c>
      <c r="AL110" s="27" t="str">
        <f t="shared" si="352"/>
        <v/>
      </c>
      <c r="AM110" s="27" t="str">
        <f t="shared" si="271"/>
        <v>-</v>
      </c>
      <c r="AN110" s="138" t="str">
        <f t="shared" si="365"/>
        <v/>
      </c>
      <c r="AO110" s="164" t="str">
        <f t="shared" si="353"/>
        <v>-</v>
      </c>
      <c r="AP110" s="19" t="str">
        <f t="shared" si="354"/>
        <v>-</v>
      </c>
      <c r="AQ110" s="28" t="str">
        <f t="shared" si="366"/>
        <v/>
      </c>
      <c r="AR110" s="164" t="str">
        <f t="shared" si="355"/>
        <v>-</v>
      </c>
      <c r="AS110" s="19" t="str">
        <f t="shared" si="273"/>
        <v>-</v>
      </c>
      <c r="AT110" s="28" t="str">
        <f t="shared" si="356"/>
        <v/>
      </c>
      <c r="AU110" s="164" t="str">
        <f t="shared" si="357"/>
        <v>-</v>
      </c>
      <c r="AV110" s="19" t="str">
        <f t="shared" si="274"/>
        <v>-</v>
      </c>
      <c r="AW110" s="28" t="str">
        <f t="shared" si="358"/>
        <v/>
      </c>
      <c r="AX110" s="164" t="str">
        <f t="shared" si="275"/>
        <v>-</v>
      </c>
      <c r="AY110" s="19" t="str">
        <f t="shared" si="359"/>
        <v>-</v>
      </c>
      <c r="AZ110" s="28" t="str">
        <f t="shared" si="360"/>
        <v/>
      </c>
      <c r="BA110" s="164" t="str">
        <f t="shared" si="276"/>
        <v>-</v>
      </c>
      <c r="BB110" s="19" t="str">
        <f t="shared" si="361"/>
        <v>-</v>
      </c>
      <c r="BC110" s="28" t="str">
        <f t="shared" si="362"/>
        <v/>
      </c>
    </row>
    <row r="111" spans="1:55" ht="15" hidden="1" thickBot="1">
      <c r="A111" s="177"/>
      <c r="B111" s="18" t="s">
        <v>86</v>
      </c>
      <c r="C111" s="19">
        <v>1</v>
      </c>
      <c r="D111" s="20">
        <v>200</v>
      </c>
      <c r="E111" s="20">
        <v>3000</v>
      </c>
      <c r="F111" s="19">
        <v>6</v>
      </c>
      <c r="G111" s="21">
        <v>0.12</v>
      </c>
      <c r="H111" s="19">
        <v>60</v>
      </c>
      <c r="I111" s="22">
        <v>1</v>
      </c>
      <c r="J111" s="19"/>
      <c r="K111" s="19" t="s">
        <v>8</v>
      </c>
      <c r="L111" s="20" t="str">
        <f>IF(AND($B$2&gt;=D111,$B$2&lt;=E111),H111/F111*G111*$B$2+IF(I111=1,$B$2),"-")</f>
        <v>-</v>
      </c>
      <c r="M111" s="20" t="str">
        <f>IF($L111="-","-",$L111/$H111)</f>
        <v>-</v>
      </c>
      <c r="N111" s="23">
        <f t="shared" si="367"/>
        <v>0</v>
      </c>
      <c r="O111" s="53" t="str">
        <f>IF(AND(M111&lt;&gt;"-",H111&lt;=$B$3),INT($B$3/H111)*L111,"wrong time or amount")</f>
        <v>wrong time or amount</v>
      </c>
      <c r="P111" s="20" t="str">
        <f>IF(OR(S111="no",S111="inactive"),"-",L111)</f>
        <v>-</v>
      </c>
      <c r="Q111" s="20" t="str">
        <f>IF($P111="-","-",$P111/$H111)</f>
        <v>-</v>
      </c>
      <c r="R111" s="20" t="str">
        <f>IF(OR($P111="-",$I111=1),"-",$P111/$H111)</f>
        <v>-</v>
      </c>
      <c r="S111" s="24" t="str">
        <f>IF(O111="wrong time or amount","no","yes")</f>
        <v>no</v>
      </c>
      <c r="T111" s="25" t="str">
        <f t="shared" si="339"/>
        <v>-</v>
      </c>
      <c r="U111" s="20" t="str">
        <f t="shared" si="340"/>
        <v>-</v>
      </c>
      <c r="V111" s="20" t="str">
        <f t="shared" si="341"/>
        <v/>
      </c>
      <c r="W111" s="26" t="str">
        <f t="shared" si="272"/>
        <v>-</v>
      </c>
      <c r="X111" s="28" t="str">
        <f t="shared" si="363"/>
        <v/>
      </c>
      <c r="Y111" s="25" t="str">
        <f t="shared" si="342"/>
        <v>-</v>
      </c>
      <c r="Z111" s="20" t="str">
        <f t="shared" si="277"/>
        <v>-</v>
      </c>
      <c r="AA111" s="20" t="str">
        <f t="shared" si="343"/>
        <v>-</v>
      </c>
      <c r="AB111" s="27" t="str">
        <f t="shared" si="344"/>
        <v/>
      </c>
      <c r="AC111" s="27" t="str">
        <f t="shared" si="120"/>
        <v>-</v>
      </c>
      <c r="AD111" s="138" t="str">
        <f t="shared" si="345"/>
        <v/>
      </c>
      <c r="AE111" s="144" t="str">
        <f t="shared" si="346"/>
        <v>-</v>
      </c>
      <c r="AF111" s="143" t="str">
        <f t="shared" si="347"/>
        <v>-</v>
      </c>
      <c r="AG111" s="27" t="str">
        <f t="shared" si="348"/>
        <v/>
      </c>
      <c r="AH111" s="27" t="str">
        <f t="shared" si="349"/>
        <v>-</v>
      </c>
      <c r="AI111" s="138" t="str">
        <f t="shared" si="364"/>
        <v/>
      </c>
      <c r="AJ111" s="144" t="str">
        <f t="shared" si="350"/>
        <v>-</v>
      </c>
      <c r="AK111" s="143" t="str">
        <f t="shared" si="351"/>
        <v>-</v>
      </c>
      <c r="AL111" s="27" t="str">
        <f t="shared" si="352"/>
        <v/>
      </c>
      <c r="AM111" s="27" t="str">
        <f t="shared" si="271"/>
        <v>-</v>
      </c>
      <c r="AN111" s="138" t="str">
        <f t="shared" si="365"/>
        <v/>
      </c>
      <c r="AO111" s="164" t="str">
        <f t="shared" si="353"/>
        <v>-</v>
      </c>
      <c r="AP111" s="19" t="str">
        <f t="shared" si="354"/>
        <v>-</v>
      </c>
      <c r="AQ111" s="28" t="str">
        <f t="shared" si="366"/>
        <v/>
      </c>
      <c r="AR111" s="164" t="str">
        <f t="shared" si="355"/>
        <v>-</v>
      </c>
      <c r="AS111" s="19" t="str">
        <f t="shared" si="273"/>
        <v>-</v>
      </c>
      <c r="AT111" s="28" t="str">
        <f t="shared" si="356"/>
        <v/>
      </c>
      <c r="AU111" s="164" t="str">
        <f t="shared" si="357"/>
        <v>-</v>
      </c>
      <c r="AV111" s="19" t="str">
        <f t="shared" si="274"/>
        <v>-</v>
      </c>
      <c r="AW111" s="28" t="str">
        <f t="shared" si="358"/>
        <v/>
      </c>
      <c r="AX111" s="164" t="str">
        <f t="shared" si="275"/>
        <v>-</v>
      </c>
      <c r="AY111" s="19" t="str">
        <f t="shared" si="359"/>
        <v>-</v>
      </c>
      <c r="AZ111" s="28" t="str">
        <f t="shared" si="360"/>
        <v/>
      </c>
      <c r="BA111" s="164" t="str">
        <f t="shared" si="276"/>
        <v>-</v>
      </c>
      <c r="BB111" s="19" t="str">
        <f t="shared" si="361"/>
        <v>-</v>
      </c>
      <c r="BC111" s="28" t="str">
        <f t="shared" si="362"/>
        <v/>
      </c>
    </row>
    <row r="112" spans="1:55" ht="15" hidden="1" thickBot="1">
      <c r="A112" s="177"/>
      <c r="B112" s="41" t="s">
        <v>87</v>
      </c>
      <c r="C112" s="19">
        <v>1</v>
      </c>
      <c r="D112" s="3">
        <v>1</v>
      </c>
      <c r="E112" s="3">
        <v>10000</v>
      </c>
      <c r="F112" s="4">
        <v>3</v>
      </c>
      <c r="G112" s="5">
        <v>0.15</v>
      </c>
      <c r="H112" s="4">
        <v>30</v>
      </c>
      <c r="I112" s="22">
        <v>0</v>
      </c>
      <c r="K112" s="19" t="s">
        <v>8</v>
      </c>
      <c r="L112" s="20">
        <f>IF(AND($B$2&gt;=D112,$B$2&lt;=E112),H112/F112*G112*$B$2+IF(I112=1,$B$2),"-")</f>
        <v>150</v>
      </c>
      <c r="M112" s="20">
        <f>IF($L112="-","-",$L112/$H112)</f>
        <v>5</v>
      </c>
      <c r="N112" s="23">
        <f t="shared" si="367"/>
        <v>1</v>
      </c>
      <c r="O112" s="53">
        <f>IF(AND(M112&lt;&gt;"-",H112&lt;=$B$3),INT($B$3/H112)*L112,"wrong time or amount")</f>
        <v>150</v>
      </c>
      <c r="P112" s="20">
        <f>IF(OR(S112="no",S112="inactive"),"-",L112)</f>
        <v>150</v>
      </c>
      <c r="Q112" s="20">
        <f>IF($P112="-","-",$P112/$H112)</f>
        <v>5</v>
      </c>
      <c r="R112" s="20">
        <f>IF(OR($P112="-",$I112=1),"-",$P112/$H112)</f>
        <v>5</v>
      </c>
      <c r="S112" s="24" t="str">
        <f>IF(O112="wrong time or amount","no","yes")</f>
        <v>yes</v>
      </c>
      <c r="T112" s="25">
        <f t="shared" si="339"/>
        <v>30</v>
      </c>
      <c r="U112" s="20" t="str">
        <f t="shared" si="340"/>
        <v>-</v>
      </c>
      <c r="V112" s="20" t="str">
        <f t="shared" si="341"/>
        <v/>
      </c>
      <c r="W112" s="26" t="str">
        <f t="shared" si="272"/>
        <v>-</v>
      </c>
      <c r="X112" s="28" t="str">
        <f t="shared" si="363"/>
        <v/>
      </c>
      <c r="Y112" s="25" t="str">
        <f t="shared" si="342"/>
        <v>-</v>
      </c>
      <c r="Z112" s="20">
        <f t="shared" si="277"/>
        <v>150</v>
      </c>
      <c r="AA112" s="20" t="str">
        <f t="shared" si="343"/>
        <v>-</v>
      </c>
      <c r="AB112" s="27" t="str">
        <f t="shared" si="344"/>
        <v/>
      </c>
      <c r="AC112" s="27" t="str">
        <f t="shared" si="120"/>
        <v>-</v>
      </c>
      <c r="AD112" s="138" t="str">
        <f t="shared" si="345"/>
        <v/>
      </c>
      <c r="AE112" s="144" t="str">
        <f t="shared" si="346"/>
        <v>-</v>
      </c>
      <c r="AF112" s="143" t="str">
        <f t="shared" si="347"/>
        <v>-</v>
      </c>
      <c r="AG112" s="27" t="str">
        <f t="shared" si="348"/>
        <v/>
      </c>
      <c r="AH112" s="27" t="str">
        <f t="shared" si="349"/>
        <v>-</v>
      </c>
      <c r="AI112" s="138" t="str">
        <f t="shared" si="364"/>
        <v/>
      </c>
      <c r="AJ112" s="144" t="str">
        <f t="shared" si="350"/>
        <v>-</v>
      </c>
      <c r="AK112" s="143" t="str">
        <f t="shared" si="351"/>
        <v>-</v>
      </c>
      <c r="AL112" s="27" t="str">
        <f t="shared" si="352"/>
        <v/>
      </c>
      <c r="AM112" s="27" t="str">
        <f t="shared" si="271"/>
        <v>-</v>
      </c>
      <c r="AN112" s="138" t="str">
        <f t="shared" si="365"/>
        <v/>
      </c>
      <c r="AO112" s="164" t="str">
        <f t="shared" si="353"/>
        <v>-</v>
      </c>
      <c r="AP112" s="19" t="str">
        <f t="shared" si="354"/>
        <v>-</v>
      </c>
      <c r="AQ112" s="28" t="str">
        <f t="shared" si="366"/>
        <v/>
      </c>
      <c r="AR112" s="164" t="str">
        <f t="shared" si="355"/>
        <v>-</v>
      </c>
      <c r="AS112" s="19" t="str">
        <f t="shared" si="273"/>
        <v>-</v>
      </c>
      <c r="AT112" s="28" t="str">
        <f t="shared" si="356"/>
        <v/>
      </c>
      <c r="AU112" s="164" t="str">
        <f t="shared" si="357"/>
        <v>-</v>
      </c>
      <c r="AV112" s="19" t="str">
        <f t="shared" si="274"/>
        <v>-</v>
      </c>
      <c r="AW112" s="28" t="str">
        <f t="shared" si="358"/>
        <v/>
      </c>
      <c r="AX112" s="164" t="str">
        <f t="shared" si="275"/>
        <v>-</v>
      </c>
      <c r="AY112" s="19" t="str">
        <f t="shared" si="359"/>
        <v>-</v>
      </c>
      <c r="AZ112" s="28" t="str">
        <f t="shared" si="360"/>
        <v/>
      </c>
      <c r="BA112" s="164" t="str">
        <f t="shared" si="276"/>
        <v>-</v>
      </c>
      <c r="BB112" s="19" t="str">
        <f t="shared" si="361"/>
        <v>-</v>
      </c>
      <c r="BC112" s="28" t="str">
        <f t="shared" si="362"/>
        <v/>
      </c>
    </row>
    <row r="113" spans="1:55" ht="15" hidden="1" thickBot="1">
      <c r="A113" s="178"/>
      <c r="B113" s="18" t="s">
        <v>88</v>
      </c>
      <c r="C113" s="19">
        <v>1</v>
      </c>
      <c r="D113" s="50">
        <v>50</v>
      </c>
      <c r="E113" s="50">
        <v>3000</v>
      </c>
      <c r="F113" s="56">
        <v>5</v>
      </c>
      <c r="G113" s="51">
        <v>0.35</v>
      </c>
      <c r="H113" s="22">
        <v>20</v>
      </c>
      <c r="I113" s="22">
        <v>0</v>
      </c>
      <c r="J113" s="22"/>
      <c r="K113" s="19" t="s">
        <v>8</v>
      </c>
      <c r="L113" s="20">
        <f>IF(AND($B$2&gt;=D113,$B$2&lt;=E113),H113/F113*G113*$B$2+IF(I113=1,$B$2),"-")</f>
        <v>140</v>
      </c>
      <c r="M113" s="20">
        <f>IF($L113="-","-",$L113/$H113)</f>
        <v>7</v>
      </c>
      <c r="N113" s="23">
        <f t="shared" si="367"/>
        <v>1</v>
      </c>
      <c r="O113" s="53">
        <f>IF(AND(M113&lt;&gt;"-",H113&lt;=$B$3),INT($B$3/H113)*L113,"wrong time or amount")</f>
        <v>140</v>
      </c>
      <c r="P113" s="20">
        <f>IF(OR(S113="no",S113="inactive"),"-",L113)</f>
        <v>140</v>
      </c>
      <c r="Q113" s="20">
        <f>IF($P113="-","-",$P113/$H113)</f>
        <v>7</v>
      </c>
      <c r="R113" s="20">
        <f>IF(OR($P113="-",$I113=1),"-",$P113/$H113)</f>
        <v>7</v>
      </c>
      <c r="S113" s="24" t="str">
        <f>IF(O113="wrong time or amount","no","yes")</f>
        <v>yes</v>
      </c>
      <c r="T113" s="25">
        <f t="shared" si="339"/>
        <v>20</v>
      </c>
      <c r="U113" s="20" t="str">
        <f t="shared" si="340"/>
        <v>-</v>
      </c>
      <c r="V113" s="20" t="str">
        <f t="shared" si="341"/>
        <v/>
      </c>
      <c r="W113" s="26" t="str">
        <f t="shared" si="272"/>
        <v>-</v>
      </c>
      <c r="X113" s="28" t="str">
        <f t="shared" si="363"/>
        <v/>
      </c>
      <c r="Y113" s="25" t="str">
        <f t="shared" si="342"/>
        <v>-</v>
      </c>
      <c r="Z113" s="20">
        <f t="shared" si="277"/>
        <v>140</v>
      </c>
      <c r="AA113" s="20" t="str">
        <f t="shared" si="343"/>
        <v>-</v>
      </c>
      <c r="AB113" s="27" t="str">
        <f t="shared" si="344"/>
        <v/>
      </c>
      <c r="AC113" s="27" t="str">
        <f t="shared" si="120"/>
        <v>-</v>
      </c>
      <c r="AD113" s="138" t="str">
        <f t="shared" si="345"/>
        <v/>
      </c>
      <c r="AE113" s="144" t="str">
        <f t="shared" si="346"/>
        <v>-</v>
      </c>
      <c r="AF113" s="143" t="str">
        <f t="shared" si="347"/>
        <v>-</v>
      </c>
      <c r="AG113" s="27" t="str">
        <f t="shared" si="348"/>
        <v/>
      </c>
      <c r="AH113" s="27" t="str">
        <f t="shared" si="349"/>
        <v>-</v>
      </c>
      <c r="AI113" s="138" t="str">
        <f t="shared" si="364"/>
        <v/>
      </c>
      <c r="AJ113" s="144" t="str">
        <f t="shared" si="350"/>
        <v>-</v>
      </c>
      <c r="AK113" s="143" t="str">
        <f t="shared" si="351"/>
        <v>-</v>
      </c>
      <c r="AL113" s="27" t="str">
        <f t="shared" si="352"/>
        <v/>
      </c>
      <c r="AM113" s="27" t="str">
        <f t="shared" si="271"/>
        <v>-</v>
      </c>
      <c r="AN113" s="138" t="str">
        <f t="shared" si="365"/>
        <v/>
      </c>
      <c r="AO113" s="164" t="str">
        <f t="shared" si="353"/>
        <v>-</v>
      </c>
      <c r="AP113" s="19" t="str">
        <f t="shared" si="354"/>
        <v>-</v>
      </c>
      <c r="AQ113" s="28" t="str">
        <f t="shared" si="366"/>
        <v/>
      </c>
      <c r="AR113" s="164" t="str">
        <f t="shared" si="355"/>
        <v>-</v>
      </c>
      <c r="AS113" s="19" t="str">
        <f t="shared" si="273"/>
        <v>-</v>
      </c>
      <c r="AT113" s="28" t="str">
        <f t="shared" si="356"/>
        <v/>
      </c>
      <c r="AU113" s="164" t="str">
        <f t="shared" si="357"/>
        <v>-</v>
      </c>
      <c r="AV113" s="19" t="str">
        <f t="shared" si="274"/>
        <v>-</v>
      </c>
      <c r="AW113" s="28" t="str">
        <f t="shared" si="358"/>
        <v/>
      </c>
      <c r="AX113" s="164" t="str">
        <f t="shared" si="275"/>
        <v>SummerWind</v>
      </c>
      <c r="AY113" s="19" t="str">
        <f t="shared" si="359"/>
        <v>.SummerWind</v>
      </c>
      <c r="AZ113" s="28" t="str">
        <f t="shared" si="360"/>
        <v>.Invegus</v>
      </c>
      <c r="BA113" s="164" t="str">
        <f t="shared" si="276"/>
        <v>-</v>
      </c>
      <c r="BB113" s="19" t="str">
        <f t="shared" si="361"/>
        <v>-</v>
      </c>
      <c r="BC113" s="28" t="str">
        <f t="shared" si="362"/>
        <v/>
      </c>
    </row>
    <row r="114" spans="1:55" s="110" customFormat="1" ht="15" hidden="1" thickBot="1">
      <c r="B114" s="114"/>
      <c r="C114" s="115"/>
      <c r="D114" s="116"/>
      <c r="E114" s="116"/>
      <c r="F114" s="115"/>
      <c r="G114" s="117"/>
      <c r="H114" s="115"/>
      <c r="I114" s="115"/>
      <c r="J114" s="115"/>
      <c r="K114" s="115"/>
      <c r="L114" s="116"/>
      <c r="M114" s="116"/>
      <c r="N114" s="122" t="e">
        <f t="shared" si="367"/>
        <v>#DIV/0!</v>
      </c>
      <c r="O114" s="116"/>
      <c r="P114" s="116"/>
      <c r="Q114" s="116"/>
      <c r="R114" s="116"/>
      <c r="S114" s="116"/>
      <c r="T114" s="116"/>
      <c r="U114" s="116"/>
      <c r="V114" s="116"/>
      <c r="W114" s="116"/>
      <c r="X114" s="121"/>
      <c r="Y114" s="119"/>
      <c r="Z114" s="120"/>
      <c r="AA114" s="120"/>
      <c r="AB114" s="120"/>
      <c r="AC114" s="120"/>
      <c r="AD114" s="140"/>
      <c r="AE114" s="119"/>
      <c r="AF114" s="120"/>
      <c r="AG114" s="120"/>
      <c r="AH114" s="120"/>
      <c r="AI114" s="140"/>
      <c r="AJ114" s="119"/>
      <c r="AK114" s="120"/>
      <c r="AL114" s="120"/>
      <c r="AM114" s="120"/>
      <c r="AN114" s="140"/>
      <c r="AO114" s="124"/>
      <c r="AP114" s="125"/>
      <c r="AQ114" s="154"/>
      <c r="AR114" s="124"/>
      <c r="AS114" s="125"/>
      <c r="AT114" s="154"/>
      <c r="AU114" s="124"/>
      <c r="AV114" s="125"/>
      <c r="AW114" s="154"/>
      <c r="AX114" s="164" t="str">
        <f t="shared" si="275"/>
        <v>-</v>
      </c>
      <c r="AY114" s="125"/>
      <c r="AZ114" s="154"/>
      <c r="BA114" s="164" t="str">
        <f t="shared" si="276"/>
        <v>-</v>
      </c>
      <c r="BB114" s="125"/>
      <c r="BC114" s="154"/>
    </row>
    <row r="115" spans="1:55" hidden="1">
      <c r="A115" s="176"/>
      <c r="B115" s="54" t="s">
        <v>64</v>
      </c>
      <c r="C115" s="8"/>
      <c r="D115" s="9" t="s">
        <v>0</v>
      </c>
      <c r="E115" s="9" t="s">
        <v>19</v>
      </c>
      <c r="F115" s="8" t="s">
        <v>11</v>
      </c>
      <c r="G115" s="10" t="s">
        <v>3</v>
      </c>
      <c r="H115" s="8" t="s">
        <v>4</v>
      </c>
      <c r="I115" s="8" t="s">
        <v>5</v>
      </c>
      <c r="J115" s="8"/>
      <c r="K115" s="8" t="s">
        <v>6</v>
      </c>
      <c r="L115" s="9" t="s">
        <v>9</v>
      </c>
      <c r="M115" s="9" t="s">
        <v>10</v>
      </c>
      <c r="N115" s="6">
        <v>17.579999999999998</v>
      </c>
      <c r="O115" s="55" t="s">
        <v>36</v>
      </c>
      <c r="P115" s="9" t="s">
        <v>37</v>
      </c>
      <c r="Q115" s="9" t="s">
        <v>10</v>
      </c>
      <c r="R115" s="9" t="s">
        <v>10</v>
      </c>
      <c r="S115" s="12" t="s">
        <v>17</v>
      </c>
      <c r="T115" s="25" t="str">
        <f t="shared" ref="T115:T120" si="368">IF(S115="yes",H115,"-")</f>
        <v>-</v>
      </c>
      <c r="U115" s="20" t="str">
        <f t="shared" ref="U115:U120" si="369">IF(T115=$T$132,P115,"-")</f>
        <v>-</v>
      </c>
      <c r="V115" s="20" t="str">
        <f t="shared" ref="V115:V120" si="370">IF(U115=$U$132,B115,"")</f>
        <v/>
      </c>
      <c r="W115" s="26" t="str">
        <f t="shared" si="272"/>
        <v>-</v>
      </c>
      <c r="X115" s="28" t="str">
        <f>IF(V115=$B115,CONCATENATE(".",$B$115),"")</f>
        <v/>
      </c>
      <c r="Y115" s="25" t="str">
        <f t="shared" ref="Y115:Y120" si="371">IF(Z115=$Z$132,H115,"-")</f>
        <v>-</v>
      </c>
      <c r="Z115" s="20" t="str">
        <f t="shared" si="277"/>
        <v>-</v>
      </c>
      <c r="AA115" s="20" t="str">
        <f t="shared" ref="AA115:AA120" si="372">IF(Z115=$Z$132,Q115,"-")</f>
        <v>-</v>
      </c>
      <c r="AB115" s="27" t="str">
        <f t="shared" ref="AB115:AB120" si="373">IF(Z115=$Z$132,B115,"")</f>
        <v/>
      </c>
      <c r="AC115" s="27" t="str">
        <f t="shared" si="120"/>
        <v>-</v>
      </c>
      <c r="AD115" s="138" t="str">
        <f>IF(AB115=B115,CONCATENATE(".",$B$115),"")</f>
        <v/>
      </c>
      <c r="AE115" s="144" t="str">
        <f t="shared" ref="AE115:AE120" si="374">IF($Z115=$Z$133,$Q115,"-")</f>
        <v>-</v>
      </c>
      <c r="AF115" s="143" t="str">
        <f t="shared" ref="AF115:AF120" si="375">IF($Z115=$Z$133,$H115,"-")</f>
        <v>-</v>
      </c>
      <c r="AG115" s="27" t="str">
        <f t="shared" ref="AG115:AG120" si="376">IF(Z115=$Z$133,B115,"")</f>
        <v/>
      </c>
      <c r="AH115" s="27" t="str">
        <f t="shared" ref="AH115:AH120" si="377">IF(AG115&lt;&gt;"",CONCATENATE(".",AG115),"-")</f>
        <v>-</v>
      </c>
      <c r="AI115" s="138" t="str">
        <f>IF(AG115=$B115,CONCATENATE(".",$B$115),"")</f>
        <v/>
      </c>
      <c r="AJ115" s="144" t="str">
        <f t="shared" ref="AJ115:AJ120" si="378">IF(Z115=$Z$134,$Q115,"-")</f>
        <v>-</v>
      </c>
      <c r="AK115" s="143" t="str">
        <f t="shared" ref="AK115:AK120" si="379">IF($Z115=$Z$134,$H115,"-")</f>
        <v>-</v>
      </c>
      <c r="AL115" s="27" t="str">
        <f t="shared" ref="AL115:AL120" si="380">IF(Z115=$Z$134,B115,"")</f>
        <v/>
      </c>
      <c r="AM115" s="27" t="str">
        <f t="shared" si="271"/>
        <v>-</v>
      </c>
      <c r="AN115" s="138" t="str">
        <f>IF(AL115=$B115,CONCATENATE(".",$B$115),"")</f>
        <v/>
      </c>
      <c r="AO115" s="164" t="str">
        <f>IF(R115=$R$132,$B115,"-")</f>
        <v>-</v>
      </c>
      <c r="AP115" s="19" t="str">
        <f>IF(AO115=B115,CONCATENATE(".",$B115),"-")</f>
        <v>-</v>
      </c>
      <c r="AQ115" s="28" t="str">
        <f>IF(AO115=$B115,CONCATENATE(".",$B$115),"")</f>
        <v/>
      </c>
      <c r="AR115" s="164" t="str">
        <f>IF(R115=$R$133,$B115,"-")</f>
        <v>-</v>
      </c>
      <c r="AS115" s="19" t="str">
        <f t="shared" si="273"/>
        <v>-</v>
      </c>
      <c r="AT115" s="28" t="str">
        <f>IF(AR115=$B115,CONCATENATE(".",$B$115),"")</f>
        <v/>
      </c>
      <c r="AU115" s="164" t="str">
        <f>IF($R115=$R$134,$B115,"-")</f>
        <v>-</v>
      </c>
      <c r="AV115" s="19" t="str">
        <f t="shared" si="274"/>
        <v>-</v>
      </c>
      <c r="AW115" s="28" t="str">
        <f>IF(AU115=$B115,CONCATENATE(".",$B$115),"")</f>
        <v/>
      </c>
      <c r="AX115" s="164" t="str">
        <f t="shared" si="275"/>
        <v>-</v>
      </c>
      <c r="AY115" s="19" t="str">
        <f t="shared" ref="AY115:AY119" si="381">IF(AX115=$B115,CONCATENATE(".",$B115),"-")</f>
        <v>-</v>
      </c>
      <c r="AZ115" s="28" t="str">
        <f t="shared" ref="AZ115:AZ119" si="382">IF(AX115=$B115,CONCATENATE(".",$B$115),"")</f>
        <v/>
      </c>
      <c r="BA115" s="164" t="str">
        <f t="shared" si="276"/>
        <v>-</v>
      </c>
      <c r="BB115" s="19" t="str">
        <f t="shared" ref="BB115:BB119" si="383">IF(BA115=$B115,CONCATENATE(".",$B115),"-")</f>
        <v>-</v>
      </c>
      <c r="BC115" s="28" t="str">
        <f t="shared" ref="BC115:BC119" si="384">IF(BA115=$B115,CONCATENATE(".",$B$115),"")</f>
        <v/>
      </c>
    </row>
    <row r="116" spans="1:55" ht="15" hidden="1" thickBot="1">
      <c r="A116" s="177"/>
      <c r="B116" s="18" t="s">
        <v>89</v>
      </c>
      <c r="C116" s="19">
        <v>1</v>
      </c>
      <c r="D116" s="20">
        <v>10</v>
      </c>
      <c r="E116" s="20">
        <v>100</v>
      </c>
      <c r="F116" s="19">
        <v>7</v>
      </c>
      <c r="G116" s="21">
        <v>4.0599999999999997E-2</v>
      </c>
      <c r="H116" s="19">
        <v>364</v>
      </c>
      <c r="I116" s="22">
        <v>0</v>
      </c>
      <c r="J116" s="19"/>
      <c r="K116" s="19" t="s">
        <v>8</v>
      </c>
      <c r="L116" s="20">
        <f>IF(AND($B$2&gt;=D116,$B$2&lt;=E116),H116/F116*G116*$B$2+IF(I116=1,$B$2),"-")</f>
        <v>211.11999999999998</v>
      </c>
      <c r="M116" s="20">
        <f>IF($L116="-","-",$L116/$H116)</f>
        <v>0.57999999999999996</v>
      </c>
      <c r="N116" s="23">
        <f t="shared" ref="N116:N120" si="385">INT($B$3/H116)</f>
        <v>0</v>
      </c>
      <c r="O116" s="53" t="str">
        <f>IF(AND(M116&lt;&gt;"-",H116&lt;=$B$3),INT($B$3/H116)*L116,"wrong time or amount")</f>
        <v>wrong time or amount</v>
      </c>
      <c r="P116" s="20" t="str">
        <f>IF(OR(S116="no",S116="inactive"),"-",L116)</f>
        <v>-</v>
      </c>
      <c r="Q116" s="20" t="str">
        <f>IF($P116="-","-",$P116/$H116)</f>
        <v>-</v>
      </c>
      <c r="R116" s="20" t="str">
        <f>IF(OR($P116="-",$I116=1),"-",$P116/$H116)</f>
        <v>-</v>
      </c>
      <c r="S116" s="24" t="str">
        <f>IF(O116="wrong time or amount","no","yes")</f>
        <v>no</v>
      </c>
      <c r="T116" s="25" t="str">
        <f t="shared" si="368"/>
        <v>-</v>
      </c>
      <c r="U116" s="20" t="str">
        <f t="shared" si="369"/>
        <v>-</v>
      </c>
      <c r="V116" s="20" t="str">
        <f t="shared" si="370"/>
        <v/>
      </c>
      <c r="W116" s="26" t="str">
        <f t="shared" si="272"/>
        <v>-</v>
      </c>
      <c r="X116" s="28" t="str">
        <f t="shared" ref="X116:X119" si="386">IF(V116=$B116,CONCATENATE(".",$B$115),"")</f>
        <v/>
      </c>
      <c r="Y116" s="25" t="str">
        <f t="shared" si="371"/>
        <v>-</v>
      </c>
      <c r="Z116" s="20" t="str">
        <f t="shared" si="277"/>
        <v>-</v>
      </c>
      <c r="AA116" s="20" t="str">
        <f t="shared" si="372"/>
        <v>-</v>
      </c>
      <c r="AB116" s="27" t="str">
        <f t="shared" si="373"/>
        <v/>
      </c>
      <c r="AC116" s="27" t="str">
        <f t="shared" si="120"/>
        <v>-</v>
      </c>
      <c r="AD116" s="138" t="str">
        <f>IF(AB116=B116,CONCATENATE(".",$B$115),"")</f>
        <v/>
      </c>
      <c r="AE116" s="144" t="str">
        <f t="shared" si="374"/>
        <v>-</v>
      </c>
      <c r="AF116" s="143" t="str">
        <f t="shared" si="375"/>
        <v>-</v>
      </c>
      <c r="AG116" s="27" t="str">
        <f t="shared" si="376"/>
        <v/>
      </c>
      <c r="AH116" s="27" t="str">
        <f t="shared" si="377"/>
        <v>-</v>
      </c>
      <c r="AI116" s="138" t="str">
        <f t="shared" ref="AI116:AI119" si="387">IF(AG116=$B116,CONCATENATE(".",$B$115),"")</f>
        <v/>
      </c>
      <c r="AJ116" s="144" t="str">
        <f t="shared" si="378"/>
        <v>-</v>
      </c>
      <c r="AK116" s="143" t="str">
        <f t="shared" si="379"/>
        <v>-</v>
      </c>
      <c r="AL116" s="27" t="str">
        <f t="shared" si="380"/>
        <v/>
      </c>
      <c r="AM116" s="27" t="str">
        <f t="shared" si="271"/>
        <v>-</v>
      </c>
      <c r="AN116" s="138" t="str">
        <f t="shared" ref="AN116:AN119" si="388">IF(AL116=$B116,CONCATENATE(".",$B$115),"")</f>
        <v/>
      </c>
      <c r="AO116" s="164" t="str">
        <f>IF(R116=$R$132,$B116,"-")</f>
        <v>-</v>
      </c>
      <c r="AP116" s="19" t="str">
        <f>IF(AO116=B116,CONCATENATE(".",$B116),"-")</f>
        <v>-</v>
      </c>
      <c r="AQ116" s="28" t="str">
        <f t="shared" ref="AQ116:AQ119" si="389">IF(AO116=$B116,CONCATENATE(".",$B$115),"")</f>
        <v/>
      </c>
      <c r="AR116" s="164" t="str">
        <f>IF(R116=$R$133,$B116,"-")</f>
        <v>-</v>
      </c>
      <c r="AS116" s="19" t="str">
        <f t="shared" si="273"/>
        <v>-</v>
      </c>
      <c r="AT116" s="28" t="str">
        <f t="shared" ref="AT116:AT119" si="390">IF(AR116=$B116,CONCATENATE(".",$B$115),"")</f>
        <v/>
      </c>
      <c r="AU116" s="164" t="str">
        <f>IF($R116=$R$134,$B116,"-")</f>
        <v>-</v>
      </c>
      <c r="AV116" s="19" t="str">
        <f t="shared" si="274"/>
        <v>-</v>
      </c>
      <c r="AW116" s="28" t="str">
        <f t="shared" ref="AW116:AW119" si="391">IF(AU116=$B116,CONCATENATE(".",$B$115),"")</f>
        <v/>
      </c>
      <c r="AX116" s="164" t="str">
        <f t="shared" si="275"/>
        <v>-</v>
      </c>
      <c r="AY116" s="19" t="str">
        <f t="shared" si="381"/>
        <v>-</v>
      </c>
      <c r="AZ116" s="28" t="str">
        <f t="shared" si="382"/>
        <v/>
      </c>
      <c r="BA116" s="164" t="str">
        <f t="shared" si="276"/>
        <v>-</v>
      </c>
      <c r="BB116" s="19" t="str">
        <f t="shared" si="383"/>
        <v>-</v>
      </c>
      <c r="BC116" s="28" t="str">
        <f t="shared" si="384"/>
        <v/>
      </c>
    </row>
    <row r="117" spans="1:55" ht="15" hidden="1" thickBot="1">
      <c r="A117" s="177"/>
      <c r="B117" s="18" t="s">
        <v>90</v>
      </c>
      <c r="C117" s="19">
        <v>1</v>
      </c>
      <c r="D117" s="20">
        <v>100</v>
      </c>
      <c r="E117" s="20">
        <v>2000</v>
      </c>
      <c r="F117" s="19">
        <v>7</v>
      </c>
      <c r="G117" s="21">
        <v>4.4999999999999998E-2</v>
      </c>
      <c r="H117" s="19">
        <v>364</v>
      </c>
      <c r="I117" s="22">
        <v>0</v>
      </c>
      <c r="J117" s="19"/>
      <c r="K117" s="19" t="s">
        <v>8</v>
      </c>
      <c r="L117" s="20">
        <f>IF(AND($B$2&gt;=D117,$B$2&lt;=E117),H117/F117*G117*$B$2+IF(I117=1,$B$2),"-")</f>
        <v>234</v>
      </c>
      <c r="M117" s="20">
        <f>IF($L117="-","-",$L117/$H117)</f>
        <v>0.6428571428571429</v>
      </c>
      <c r="N117" s="23">
        <f t="shared" si="385"/>
        <v>0</v>
      </c>
      <c r="O117" s="53" t="str">
        <f>IF(AND(M117&lt;&gt;"-",H117&lt;=$B$3),INT($B$3/H117)*L117,"wrong time or amount")</f>
        <v>wrong time or amount</v>
      </c>
      <c r="P117" s="20" t="str">
        <f>IF(OR(S117="no",S117="inactive"),"-",L117)</f>
        <v>-</v>
      </c>
      <c r="Q117" s="20" t="str">
        <f>IF($P117="-","-",$P117/$H117)</f>
        <v>-</v>
      </c>
      <c r="R117" s="20" t="str">
        <f>IF(OR($P117="-",$I117=1),"-",$P117/$H117)</f>
        <v>-</v>
      </c>
      <c r="S117" s="24" t="str">
        <f>IF(O117="wrong time or amount","no","yes")</f>
        <v>no</v>
      </c>
      <c r="T117" s="25" t="str">
        <f t="shared" si="368"/>
        <v>-</v>
      </c>
      <c r="U117" s="20" t="str">
        <f t="shared" si="369"/>
        <v>-</v>
      </c>
      <c r="V117" s="20" t="str">
        <f t="shared" si="370"/>
        <v/>
      </c>
      <c r="W117" s="26" t="str">
        <f t="shared" si="272"/>
        <v>-</v>
      </c>
      <c r="X117" s="28" t="str">
        <f t="shared" si="386"/>
        <v/>
      </c>
      <c r="Y117" s="25" t="str">
        <f t="shared" si="371"/>
        <v>-</v>
      </c>
      <c r="Z117" s="20" t="str">
        <f t="shared" si="277"/>
        <v>-</v>
      </c>
      <c r="AA117" s="20" t="str">
        <f t="shared" si="372"/>
        <v>-</v>
      </c>
      <c r="AB117" s="27" t="str">
        <f t="shared" si="373"/>
        <v/>
      </c>
      <c r="AC117" s="27" t="str">
        <f t="shared" si="120"/>
        <v>-</v>
      </c>
      <c r="AD117" s="138" t="str">
        <f>IF(AB117=B117,CONCATENATE(".",$B$115),"")</f>
        <v/>
      </c>
      <c r="AE117" s="144" t="str">
        <f t="shared" si="374"/>
        <v>-</v>
      </c>
      <c r="AF117" s="143" t="str">
        <f t="shared" si="375"/>
        <v>-</v>
      </c>
      <c r="AG117" s="27" t="str">
        <f t="shared" si="376"/>
        <v/>
      </c>
      <c r="AH117" s="27" t="str">
        <f t="shared" si="377"/>
        <v>-</v>
      </c>
      <c r="AI117" s="138" t="str">
        <f t="shared" si="387"/>
        <v/>
      </c>
      <c r="AJ117" s="144" t="str">
        <f t="shared" si="378"/>
        <v>-</v>
      </c>
      <c r="AK117" s="143" t="str">
        <f t="shared" si="379"/>
        <v>-</v>
      </c>
      <c r="AL117" s="27" t="str">
        <f t="shared" si="380"/>
        <v/>
      </c>
      <c r="AM117" s="27" t="str">
        <f t="shared" si="271"/>
        <v>-</v>
      </c>
      <c r="AN117" s="138" t="str">
        <f t="shared" si="388"/>
        <v/>
      </c>
      <c r="AO117" s="164" t="str">
        <f>IF(R117=$R$132,$B117,"-")</f>
        <v>-</v>
      </c>
      <c r="AP117" s="19" t="str">
        <f>IF(AO117=B117,CONCATENATE(".",$B117),"-")</f>
        <v>-</v>
      </c>
      <c r="AQ117" s="28" t="str">
        <f t="shared" si="389"/>
        <v/>
      </c>
      <c r="AR117" s="164" t="str">
        <f>IF(R117=$R$133,$B117,"-")</f>
        <v>-</v>
      </c>
      <c r="AS117" s="19" t="str">
        <f t="shared" si="273"/>
        <v>-</v>
      </c>
      <c r="AT117" s="28" t="str">
        <f t="shared" si="390"/>
        <v/>
      </c>
      <c r="AU117" s="164" t="str">
        <f>IF($R117=$R$134,$B117,"-")</f>
        <v>-</v>
      </c>
      <c r="AV117" s="19" t="str">
        <f t="shared" si="274"/>
        <v>-</v>
      </c>
      <c r="AW117" s="28" t="str">
        <f t="shared" si="391"/>
        <v/>
      </c>
      <c r="AX117" s="164" t="str">
        <f t="shared" si="275"/>
        <v>-</v>
      </c>
      <c r="AY117" s="19" t="str">
        <f t="shared" si="381"/>
        <v>-</v>
      </c>
      <c r="AZ117" s="28" t="str">
        <f t="shared" si="382"/>
        <v/>
      </c>
      <c r="BA117" s="164" t="str">
        <f t="shared" si="276"/>
        <v>-</v>
      </c>
      <c r="BB117" s="19" t="str">
        <f t="shared" si="383"/>
        <v>-</v>
      </c>
      <c r="BC117" s="28" t="str">
        <f t="shared" si="384"/>
        <v/>
      </c>
    </row>
    <row r="118" spans="1:55" ht="15" hidden="1" thickBot="1">
      <c r="A118" s="177"/>
      <c r="B118" s="18" t="s">
        <v>91</v>
      </c>
      <c r="C118" s="19">
        <v>1</v>
      </c>
      <c r="D118" s="20">
        <v>2000</v>
      </c>
      <c r="E118" s="20">
        <v>10000</v>
      </c>
      <c r="F118" s="19">
        <v>7</v>
      </c>
      <c r="G118" s="21">
        <v>4.9000000000000002E-2</v>
      </c>
      <c r="H118" s="19">
        <v>364</v>
      </c>
      <c r="I118" s="22">
        <v>0</v>
      </c>
      <c r="J118" s="19"/>
      <c r="K118" s="19" t="s">
        <v>8</v>
      </c>
      <c r="L118" s="20" t="str">
        <f>IF(AND($B$2&gt;=D118,$B$2&lt;=E118),H118/F118*G118*$B$2+IF(I118=1,$B$2),"-")</f>
        <v>-</v>
      </c>
      <c r="M118" s="20" t="str">
        <f>IF($L118="-","-",$L118/$H118)</f>
        <v>-</v>
      </c>
      <c r="N118" s="23">
        <f t="shared" si="385"/>
        <v>0</v>
      </c>
      <c r="O118" s="53" t="str">
        <f>IF(AND(M118&lt;&gt;"-",H118&lt;=$B$3),INT($B$3/H118)*L118,"wrong time or amount")</f>
        <v>wrong time or amount</v>
      </c>
      <c r="P118" s="20" t="str">
        <f>IF(OR(S118="no",S118="inactive"),"-",L118)</f>
        <v>-</v>
      </c>
      <c r="Q118" s="20" t="str">
        <f>IF($P118="-","-",$P118/$H118)</f>
        <v>-</v>
      </c>
      <c r="R118" s="20" t="str">
        <f>IF(OR($P118="-",$I118=1),"-",$P118/$H118)</f>
        <v>-</v>
      </c>
      <c r="S118" s="24" t="str">
        <f>IF(O118="wrong time or amount","no","yes")</f>
        <v>no</v>
      </c>
      <c r="T118" s="25" t="str">
        <f t="shared" si="368"/>
        <v>-</v>
      </c>
      <c r="U118" s="20" t="str">
        <f t="shared" si="369"/>
        <v>-</v>
      </c>
      <c r="V118" s="20" t="str">
        <f t="shared" si="370"/>
        <v/>
      </c>
      <c r="W118" s="26" t="str">
        <f t="shared" si="272"/>
        <v>-</v>
      </c>
      <c r="X118" s="28" t="str">
        <f t="shared" si="386"/>
        <v/>
      </c>
      <c r="Y118" s="25" t="str">
        <f t="shared" si="371"/>
        <v>-</v>
      </c>
      <c r="Z118" s="20" t="str">
        <f t="shared" si="277"/>
        <v>-</v>
      </c>
      <c r="AA118" s="20" t="str">
        <f t="shared" si="372"/>
        <v>-</v>
      </c>
      <c r="AB118" s="27" t="str">
        <f t="shared" si="373"/>
        <v/>
      </c>
      <c r="AC118" s="27" t="str">
        <f t="shared" ref="AC118:AC120" si="392">IF(AB118&lt;&gt;"",CONCATENATE(".",AB118),"-")</f>
        <v>-</v>
      </c>
      <c r="AD118" s="138" t="str">
        <f>IF(AB118=B118,CONCATENATE(".",$B$115),"")</f>
        <v/>
      </c>
      <c r="AE118" s="144" t="str">
        <f t="shared" si="374"/>
        <v>-</v>
      </c>
      <c r="AF118" s="143" t="str">
        <f t="shared" si="375"/>
        <v>-</v>
      </c>
      <c r="AG118" s="27" t="str">
        <f t="shared" si="376"/>
        <v/>
      </c>
      <c r="AH118" s="27" t="str">
        <f t="shared" si="377"/>
        <v>-</v>
      </c>
      <c r="AI118" s="138" t="str">
        <f t="shared" si="387"/>
        <v/>
      </c>
      <c r="AJ118" s="144" t="str">
        <f t="shared" si="378"/>
        <v>-</v>
      </c>
      <c r="AK118" s="143" t="str">
        <f t="shared" si="379"/>
        <v>-</v>
      </c>
      <c r="AL118" s="27" t="str">
        <f t="shared" si="380"/>
        <v/>
      </c>
      <c r="AM118" s="27" t="str">
        <f t="shared" si="271"/>
        <v>-</v>
      </c>
      <c r="AN118" s="138" t="str">
        <f t="shared" si="388"/>
        <v/>
      </c>
      <c r="AO118" s="164" t="str">
        <f>IF(R118=$R$132,$B118,"-")</f>
        <v>-</v>
      </c>
      <c r="AP118" s="19" t="str">
        <f>IF(AO118=B118,CONCATENATE(".",$B118),"-")</f>
        <v>-</v>
      </c>
      <c r="AQ118" s="28" t="str">
        <f t="shared" si="389"/>
        <v/>
      </c>
      <c r="AR118" s="164" t="str">
        <f>IF(R118=$R$133,$B118,"-")</f>
        <v>-</v>
      </c>
      <c r="AS118" s="19" t="str">
        <f t="shared" si="273"/>
        <v>-</v>
      </c>
      <c r="AT118" s="28" t="str">
        <f t="shared" si="390"/>
        <v/>
      </c>
      <c r="AU118" s="164" t="str">
        <f>IF($R118=$R$134,$B118,"-")</f>
        <v>-</v>
      </c>
      <c r="AV118" s="19" t="str">
        <f t="shared" si="274"/>
        <v>-</v>
      </c>
      <c r="AW118" s="28" t="str">
        <f t="shared" si="391"/>
        <v/>
      </c>
      <c r="AX118" s="164" t="str">
        <f t="shared" si="275"/>
        <v>-</v>
      </c>
      <c r="AY118" s="19" t="str">
        <f t="shared" si="381"/>
        <v>-</v>
      </c>
      <c r="AZ118" s="28" t="str">
        <f t="shared" si="382"/>
        <v/>
      </c>
      <c r="BA118" s="164" t="str">
        <f t="shared" si="276"/>
        <v>-</v>
      </c>
      <c r="BB118" s="19" t="str">
        <f t="shared" si="383"/>
        <v>-</v>
      </c>
      <c r="BC118" s="28" t="str">
        <f t="shared" si="384"/>
        <v/>
      </c>
    </row>
    <row r="119" spans="1:55" ht="15" hidden="1" thickBot="1">
      <c r="A119" s="177"/>
      <c r="B119" s="18" t="s">
        <v>92</v>
      </c>
      <c r="C119" s="19">
        <v>1</v>
      </c>
      <c r="D119" s="20">
        <v>10000</v>
      </c>
      <c r="E119" s="20">
        <v>20000</v>
      </c>
      <c r="F119" s="19">
        <v>7</v>
      </c>
      <c r="G119" s="21">
        <v>5.3999999999999999E-2</v>
      </c>
      <c r="H119" s="19">
        <v>364</v>
      </c>
      <c r="I119" s="22">
        <v>0</v>
      </c>
      <c r="J119" s="19"/>
      <c r="K119" s="19" t="s">
        <v>8</v>
      </c>
      <c r="L119" s="20" t="str">
        <f>IF(AND($B$2&gt;=D119,$B$2&lt;=E119),H119/F119*G119*$B$2+IF(I119=1,$B$2),"-")</f>
        <v>-</v>
      </c>
      <c r="M119" s="20" t="str">
        <f>IF($L119="-","-",$L119/$H119)</f>
        <v>-</v>
      </c>
      <c r="N119" s="23">
        <f t="shared" si="385"/>
        <v>0</v>
      </c>
      <c r="O119" s="53" t="str">
        <f>IF(AND(M119&lt;&gt;"-",H119&lt;=$B$3),INT($B$3/H119)*L119,"wrong time or amount")</f>
        <v>wrong time or amount</v>
      </c>
      <c r="P119" s="20" t="str">
        <f>IF(OR(S119="no",S119="inactive"),"-",L119)</f>
        <v>-</v>
      </c>
      <c r="Q119" s="20" t="str">
        <f>IF($P119="-","-",$P119/$H119)</f>
        <v>-</v>
      </c>
      <c r="R119" s="20" t="str">
        <f>IF(OR($P119="-",$I119=1),"-",$P119/$H119)</f>
        <v>-</v>
      </c>
      <c r="S119" s="24" t="str">
        <f>IF(O119="wrong time or amount","no","yes")</f>
        <v>no</v>
      </c>
      <c r="T119" s="25" t="str">
        <f t="shared" si="368"/>
        <v>-</v>
      </c>
      <c r="U119" s="20" t="str">
        <f t="shared" si="369"/>
        <v>-</v>
      </c>
      <c r="V119" s="20" t="str">
        <f t="shared" si="370"/>
        <v/>
      </c>
      <c r="W119" s="26" t="str">
        <f t="shared" si="272"/>
        <v>-</v>
      </c>
      <c r="X119" s="28" t="str">
        <f t="shared" si="386"/>
        <v/>
      </c>
      <c r="Y119" s="25" t="str">
        <f t="shared" si="371"/>
        <v>-</v>
      </c>
      <c r="Z119" s="20" t="str">
        <f t="shared" si="277"/>
        <v>-</v>
      </c>
      <c r="AA119" s="20" t="str">
        <f t="shared" si="372"/>
        <v>-</v>
      </c>
      <c r="AB119" s="27" t="str">
        <f t="shared" si="373"/>
        <v/>
      </c>
      <c r="AC119" s="27" t="str">
        <f t="shared" si="392"/>
        <v>-</v>
      </c>
      <c r="AD119" s="138" t="str">
        <f>IF(AB119=B119,CONCATENATE(".",$B$115),"")</f>
        <v/>
      </c>
      <c r="AE119" s="144" t="str">
        <f t="shared" si="374"/>
        <v>-</v>
      </c>
      <c r="AF119" s="143" t="str">
        <f t="shared" si="375"/>
        <v>-</v>
      </c>
      <c r="AG119" s="27" t="str">
        <f t="shared" si="376"/>
        <v/>
      </c>
      <c r="AH119" s="27" t="str">
        <f t="shared" si="377"/>
        <v>-</v>
      </c>
      <c r="AI119" s="138" t="str">
        <f t="shared" si="387"/>
        <v/>
      </c>
      <c r="AJ119" s="144" t="str">
        <f t="shared" si="378"/>
        <v>-</v>
      </c>
      <c r="AK119" s="143" t="str">
        <f t="shared" si="379"/>
        <v>-</v>
      </c>
      <c r="AL119" s="27" t="str">
        <f t="shared" si="380"/>
        <v/>
      </c>
      <c r="AM119" s="27" t="str">
        <f t="shared" si="271"/>
        <v>-</v>
      </c>
      <c r="AN119" s="138" t="str">
        <f t="shared" si="388"/>
        <v/>
      </c>
      <c r="AO119" s="164" t="str">
        <f>IF(R119=$R$132,$B119,"-")</f>
        <v>-</v>
      </c>
      <c r="AP119" s="19" t="str">
        <f>IF(AO119=B119,CONCATENATE(".",$B119),"-")</f>
        <v>-</v>
      </c>
      <c r="AQ119" s="28" t="str">
        <f t="shared" si="389"/>
        <v/>
      </c>
      <c r="AR119" s="164" t="str">
        <f>IF(R119=$R$133,$B119,"-")</f>
        <v>-</v>
      </c>
      <c r="AS119" s="19" t="str">
        <f t="shared" si="273"/>
        <v>-</v>
      </c>
      <c r="AT119" s="28" t="str">
        <f t="shared" si="390"/>
        <v/>
      </c>
      <c r="AU119" s="164" t="str">
        <f>IF($R119=$R$134,$B119,"-")</f>
        <v>-</v>
      </c>
      <c r="AV119" s="19" t="str">
        <f t="shared" si="274"/>
        <v>-</v>
      </c>
      <c r="AW119" s="28" t="str">
        <f t="shared" si="391"/>
        <v/>
      </c>
      <c r="AX119" s="164" t="str">
        <f t="shared" si="275"/>
        <v>-</v>
      </c>
      <c r="AY119" s="19" t="str">
        <f t="shared" si="381"/>
        <v>-</v>
      </c>
      <c r="AZ119" s="28" t="str">
        <f t="shared" si="382"/>
        <v/>
      </c>
      <c r="BA119" s="164" t="str">
        <f t="shared" si="276"/>
        <v>-</v>
      </c>
      <c r="BB119" s="19" t="str">
        <f t="shared" si="383"/>
        <v>-</v>
      </c>
      <c r="BC119" s="28" t="str">
        <f t="shared" si="384"/>
        <v/>
      </c>
    </row>
    <row r="120" spans="1:55" ht="15" hidden="1" thickBot="1">
      <c r="A120" s="178"/>
      <c r="B120" s="49"/>
      <c r="C120" s="22"/>
      <c r="D120" s="50"/>
      <c r="E120" s="50"/>
      <c r="F120" s="56"/>
      <c r="G120" s="51"/>
      <c r="H120" s="22"/>
      <c r="I120" s="22"/>
      <c r="J120" s="22"/>
      <c r="K120" s="22"/>
      <c r="L120" s="50"/>
      <c r="M120" s="50"/>
      <c r="N120" s="42" t="e">
        <f t="shared" si="385"/>
        <v>#DIV/0!</v>
      </c>
      <c r="O120" s="57"/>
      <c r="P120" s="50"/>
      <c r="Q120" s="50"/>
      <c r="R120" s="50"/>
      <c r="S120" s="58"/>
      <c r="T120" s="59" t="str">
        <f t="shared" si="368"/>
        <v>-</v>
      </c>
      <c r="U120" s="50" t="str">
        <f t="shared" si="369"/>
        <v>-</v>
      </c>
      <c r="V120" s="20" t="str">
        <f t="shared" si="370"/>
        <v/>
      </c>
      <c r="W120" s="26" t="str">
        <f t="shared" si="272"/>
        <v>-</v>
      </c>
      <c r="X120" s="28"/>
      <c r="Y120" s="59" t="str">
        <f t="shared" si="371"/>
        <v>-</v>
      </c>
      <c r="Z120" s="50" t="str">
        <f t="shared" si="277"/>
        <v>-</v>
      </c>
      <c r="AA120" s="50" t="str">
        <f t="shared" si="372"/>
        <v>-</v>
      </c>
      <c r="AB120" s="105" t="str">
        <f t="shared" si="373"/>
        <v/>
      </c>
      <c r="AC120" s="105" t="str">
        <f t="shared" si="392"/>
        <v>-</v>
      </c>
      <c r="AD120" s="138"/>
      <c r="AE120" s="144" t="str">
        <f t="shared" si="374"/>
        <v>-</v>
      </c>
      <c r="AF120" s="143" t="str">
        <f t="shared" si="375"/>
        <v>-</v>
      </c>
      <c r="AG120" s="27" t="str">
        <f t="shared" si="376"/>
        <v/>
      </c>
      <c r="AH120" s="27" t="str">
        <f t="shared" si="377"/>
        <v>-</v>
      </c>
      <c r="AI120" s="138"/>
      <c r="AJ120" s="144" t="str">
        <f t="shared" si="378"/>
        <v>-</v>
      </c>
      <c r="AK120" s="143" t="str">
        <f t="shared" si="379"/>
        <v>-</v>
      </c>
      <c r="AL120" s="27" t="str">
        <f t="shared" si="380"/>
        <v/>
      </c>
      <c r="AM120" s="27" t="str">
        <f t="shared" si="271"/>
        <v>-</v>
      </c>
      <c r="AN120" s="138"/>
      <c r="AO120" s="164"/>
      <c r="AP120" s="19"/>
      <c r="AQ120" s="28"/>
      <c r="AR120" s="164"/>
      <c r="AS120" s="19"/>
      <c r="AT120" s="28"/>
      <c r="AU120" s="164"/>
      <c r="AV120" s="19"/>
      <c r="AW120" s="28"/>
      <c r="AX120" s="164" t="str">
        <f t="shared" si="275"/>
        <v>-</v>
      </c>
      <c r="AY120" s="19"/>
      <c r="AZ120" s="28"/>
      <c r="BA120" s="164" t="str">
        <f t="shared" si="276"/>
        <v>-</v>
      </c>
      <c r="BB120" s="19"/>
      <c r="BC120" s="28"/>
    </row>
    <row r="121" spans="1:55" s="110" customFormat="1" ht="15" hidden="1" thickBot="1">
      <c r="B121" s="114"/>
      <c r="C121" s="115"/>
      <c r="D121" s="116"/>
      <c r="E121" s="116"/>
      <c r="F121" s="115"/>
      <c r="G121" s="117"/>
      <c r="H121" s="115"/>
      <c r="I121" s="115"/>
      <c r="J121" s="115"/>
      <c r="K121" s="115"/>
      <c r="L121" s="116"/>
      <c r="M121" s="116"/>
      <c r="N121" s="123"/>
      <c r="O121" s="116"/>
      <c r="P121" s="116"/>
      <c r="Q121" s="116"/>
      <c r="R121" s="116"/>
      <c r="S121" s="115"/>
      <c r="T121" s="149"/>
      <c r="U121" s="116"/>
      <c r="V121" s="116"/>
      <c r="W121" s="116"/>
      <c r="X121" s="150"/>
      <c r="Y121" s="149"/>
      <c r="Z121" s="116"/>
      <c r="AA121" s="149"/>
      <c r="AB121" s="150"/>
      <c r="AC121" s="150"/>
      <c r="AD121" s="150"/>
      <c r="AE121" s="151"/>
      <c r="AF121" s="152"/>
      <c r="AG121" s="112"/>
      <c r="AH121" s="112"/>
      <c r="AI121" s="153"/>
      <c r="AJ121" s="151"/>
      <c r="AK121" s="152"/>
      <c r="AL121" s="112"/>
      <c r="AM121" s="112"/>
      <c r="AN121" s="153"/>
      <c r="AO121" s="124"/>
      <c r="AP121" s="125"/>
      <c r="AQ121" s="154"/>
      <c r="AR121" s="124"/>
      <c r="AS121" s="125"/>
      <c r="AT121" s="154"/>
      <c r="AU121" s="124"/>
      <c r="AV121" s="125"/>
      <c r="AW121" s="154"/>
      <c r="AX121" s="164" t="str">
        <f t="shared" si="275"/>
        <v>-</v>
      </c>
      <c r="AY121" s="125"/>
      <c r="AZ121" s="154"/>
      <c r="BA121" s="164" t="str">
        <f t="shared" si="276"/>
        <v>-</v>
      </c>
      <c r="BB121" s="125"/>
      <c r="BC121" s="154"/>
    </row>
    <row r="122" spans="1:55" hidden="1">
      <c r="A122" s="176"/>
      <c r="B122" s="54" t="s">
        <v>123</v>
      </c>
      <c r="C122" s="8"/>
      <c r="D122" s="9" t="s">
        <v>0</v>
      </c>
      <c r="E122" s="9" t="s">
        <v>19</v>
      </c>
      <c r="F122" s="8" t="s">
        <v>11</v>
      </c>
      <c r="G122" s="10" t="s">
        <v>3</v>
      </c>
      <c r="H122" s="8" t="s">
        <v>4</v>
      </c>
      <c r="I122" s="8" t="s">
        <v>5</v>
      </c>
      <c r="J122" s="8"/>
      <c r="K122" s="8" t="s">
        <v>6</v>
      </c>
      <c r="L122" s="9" t="s">
        <v>9</v>
      </c>
      <c r="M122" s="9" t="s">
        <v>10</v>
      </c>
      <c r="N122" s="6">
        <v>17.579999999999998</v>
      </c>
      <c r="O122" s="55" t="s">
        <v>36</v>
      </c>
      <c r="P122" s="9" t="s">
        <v>37</v>
      </c>
      <c r="Q122" s="9" t="s">
        <v>10</v>
      </c>
      <c r="R122" s="9" t="s">
        <v>10</v>
      </c>
      <c r="S122" s="12" t="s">
        <v>17</v>
      </c>
      <c r="T122" s="25" t="str">
        <f t="shared" ref="T122:T127" si="393">IF(S122="yes",H122,"-")</f>
        <v>-</v>
      </c>
      <c r="U122" s="20" t="str">
        <f t="shared" ref="U122:U127" si="394">IF(T122=$T$132,P122,"-")</f>
        <v>-</v>
      </c>
      <c r="V122" s="20" t="str">
        <f t="shared" ref="V122:V127" si="395">IF(U122=$U$132,B122,"")</f>
        <v/>
      </c>
      <c r="W122" s="26" t="str">
        <f t="shared" ref="W122:W127" si="396">IF(V122&lt;&gt;"",CONCATENATE(".",V122),"-")</f>
        <v>-</v>
      </c>
      <c r="X122" s="28" t="str">
        <f>IF(V122=$B122,CONCATENATE(".",$B$115),"")</f>
        <v/>
      </c>
      <c r="Y122" s="25" t="str">
        <f t="shared" ref="Y122:Y127" si="397">IF(Z122=$Z$132,H122,"-")</f>
        <v>-</v>
      </c>
      <c r="Z122" s="20" t="str">
        <f t="shared" ref="Z122:Z127" si="398">IF(S122="yes",P122,"-")</f>
        <v>-</v>
      </c>
      <c r="AA122" s="20" t="str">
        <f t="shared" ref="AA122:AA127" si="399">IF(Z122=$Z$132,Q122,"-")</f>
        <v>-</v>
      </c>
      <c r="AB122" s="27" t="str">
        <f t="shared" ref="AB122:AB127" si="400">IF(Z122=$Z$132,B122,"")</f>
        <v/>
      </c>
      <c r="AC122" s="27" t="str">
        <f t="shared" ref="AC122:AC127" si="401">IF(AB122&lt;&gt;"",CONCATENATE(".",AB122),"-")</f>
        <v>-</v>
      </c>
      <c r="AD122" s="138" t="str">
        <f t="shared" ref="AD122:AD127" si="402">IF(AB122=B122,CONCATENATE(".",$B$115),"")</f>
        <v/>
      </c>
      <c r="AE122" s="144" t="str">
        <f t="shared" ref="AE122:AE127" si="403">IF($Z122=$Z$133,$Q122,"-")</f>
        <v>-</v>
      </c>
      <c r="AF122" s="143" t="str">
        <f t="shared" ref="AF122:AF127" si="404">IF($Z122=$Z$133,$H122,"-")</f>
        <v>-</v>
      </c>
      <c r="AG122" s="27" t="str">
        <f t="shared" ref="AG122:AG127" si="405">IF(Z122=$Z$133,B122,"")</f>
        <v/>
      </c>
      <c r="AH122" s="27" t="str">
        <f t="shared" ref="AH122:AH127" si="406">IF(AG122&lt;&gt;"",CONCATENATE(".",AG122),"-")</f>
        <v>-</v>
      </c>
      <c r="AI122" s="138" t="str">
        <f>IF(AG122=$B122,CONCATENATE(".",$B$122),"")</f>
        <v/>
      </c>
      <c r="AJ122" s="144" t="str">
        <f t="shared" ref="AJ122:AJ127" si="407">IF(Z122=$Z$134,$Q122,"-")</f>
        <v>-</v>
      </c>
      <c r="AK122" s="143" t="str">
        <f t="shared" ref="AK122:AK127" si="408">IF($Z122=$Z$134,$H122,"-")</f>
        <v>-</v>
      </c>
      <c r="AL122" s="27" t="str">
        <f t="shared" ref="AL122:AL127" si="409">IF(Z122=$Z$134,B122,"")</f>
        <v/>
      </c>
      <c r="AM122" s="27" t="str">
        <f t="shared" ref="AM122:AM127" si="410">IF(AL122&lt;&gt;"",CONCATENATE(".",AL122),"-")</f>
        <v>-</v>
      </c>
      <c r="AN122" s="138" t="str">
        <f>IF(AL122=$B122,CONCATENATE(".",$B$122),"")</f>
        <v/>
      </c>
      <c r="AO122" s="164" t="str">
        <f t="shared" ref="AO122:AO127" si="411">IF(R122=$R$132,$B122,"-")</f>
        <v>-</v>
      </c>
      <c r="AP122" s="19" t="str">
        <f t="shared" ref="AP122:AP127" si="412">IF(AO122=B122,CONCATENATE(".",$B122),"-")</f>
        <v>-</v>
      </c>
      <c r="AQ122" s="28" t="str">
        <f>IF(AO122=$B122,CONCATENATE(".",$B$122),"")</f>
        <v/>
      </c>
      <c r="AR122" s="164" t="str">
        <f t="shared" ref="AR122:AR127" si="413">IF(R122=$R$133,$B122,"-")</f>
        <v>-</v>
      </c>
      <c r="AS122" s="19" t="str">
        <f t="shared" si="273"/>
        <v>-</v>
      </c>
      <c r="AT122" s="28" t="str">
        <f t="shared" ref="AT122:AT127" si="414">IF(AR122=$B122,CONCATENATE(".",$B$122),"")</f>
        <v/>
      </c>
      <c r="AU122" s="164" t="str">
        <f t="shared" ref="AU122:AU127" si="415">IF($R122=$R$134,$B122,"-")</f>
        <v>-</v>
      </c>
      <c r="AV122" s="19" t="str">
        <f t="shared" si="274"/>
        <v>-</v>
      </c>
      <c r="AW122" s="28" t="str">
        <f t="shared" ref="AW122:AW127" si="416">IF(AU122=$B122,CONCATENATE(".",$B$122),"")</f>
        <v/>
      </c>
      <c r="AX122" s="164" t="str">
        <f t="shared" si="275"/>
        <v>-</v>
      </c>
      <c r="AY122" s="19" t="str">
        <f t="shared" ref="AY122:AY127" si="417">IF(AX122=$B122,CONCATENATE(".",$B122),"-")</f>
        <v>-</v>
      </c>
      <c r="AZ122" s="28" t="str">
        <f t="shared" ref="AZ122:AZ127" si="418">IF(AX122=$B122,CONCATENATE(".",$B$122),"")</f>
        <v/>
      </c>
      <c r="BA122" s="164" t="str">
        <f t="shared" si="276"/>
        <v>-</v>
      </c>
      <c r="BB122" s="19" t="str">
        <f t="shared" ref="BB122:BB127" si="419">IF(BA122=$B122,CONCATENATE(".",$B122),"-")</f>
        <v>-</v>
      </c>
      <c r="BC122" s="28" t="str">
        <f t="shared" ref="BC122:BC127" si="420">IF(BA122=$B122,CONCATENATE(".",$B$122),"")</f>
        <v/>
      </c>
    </row>
    <row r="123" spans="1:55" ht="15" hidden="1" thickBot="1">
      <c r="A123" s="177"/>
      <c r="B123" s="18" t="s">
        <v>124</v>
      </c>
      <c r="C123" s="19">
        <v>1</v>
      </c>
      <c r="D123" s="20">
        <v>10</v>
      </c>
      <c r="E123" s="20">
        <v>1000</v>
      </c>
      <c r="F123" s="19">
        <v>5</v>
      </c>
      <c r="G123" s="21">
        <v>4.1500000000000002E-2</v>
      </c>
      <c r="H123" s="19">
        <v>5</v>
      </c>
      <c r="I123" s="22">
        <v>1</v>
      </c>
      <c r="J123" s="19"/>
      <c r="K123" s="19" t="s">
        <v>8</v>
      </c>
      <c r="L123" s="20">
        <f>IF(AND($B$2&gt;=D123,$B$2&lt;=E123),H123/F123*G123*$B$2+IF(I123=1,$B$2),"-")</f>
        <v>104.15</v>
      </c>
      <c r="M123" s="20">
        <f>IF($L123="-","-",$L123/$H123)</f>
        <v>20.830000000000002</v>
      </c>
      <c r="N123" s="23">
        <f t="shared" ref="N123:N127" si="421">INT($B$3/H123)</f>
        <v>6</v>
      </c>
      <c r="O123" s="53">
        <f>IF(AND(M123&lt;&gt;"-",H123&lt;=$B$3),INT($B$3/H123)*L123,"wrong time or amount")</f>
        <v>624.90000000000009</v>
      </c>
      <c r="P123" s="20">
        <f>IF(OR(S123="no",S123="inactive"),"-",L123)</f>
        <v>104.15</v>
      </c>
      <c r="Q123" s="20">
        <f>IF($P123="-","-",$P123/$H123)</f>
        <v>20.830000000000002</v>
      </c>
      <c r="R123" s="20" t="str">
        <f>IF(OR($P123="-",$I123=1),"-",$P123/$H123)</f>
        <v>-</v>
      </c>
      <c r="S123" s="24" t="str">
        <f>IF(O123="wrong time or amount","no","yes")</f>
        <v>yes</v>
      </c>
      <c r="T123" s="25">
        <f t="shared" si="393"/>
        <v>5</v>
      </c>
      <c r="U123" s="20">
        <f t="shared" si="394"/>
        <v>104.15</v>
      </c>
      <c r="V123" s="20" t="str">
        <f t="shared" si="395"/>
        <v>Alcatrazes</v>
      </c>
      <c r="W123" s="26" t="str">
        <f t="shared" si="396"/>
        <v>.Alcatrazes</v>
      </c>
      <c r="X123" s="28" t="str">
        <f t="shared" ref="X123:X127" si="422">IF(V123=$B123,CONCATENATE(".",$B$115),"")</f>
        <v>.Bet4Money</v>
      </c>
      <c r="Y123" s="25" t="str">
        <f t="shared" si="397"/>
        <v>-</v>
      </c>
      <c r="Z123" s="20">
        <f t="shared" si="398"/>
        <v>104.15</v>
      </c>
      <c r="AA123" s="20" t="str">
        <f t="shared" si="399"/>
        <v>-</v>
      </c>
      <c r="AB123" s="27" t="str">
        <f t="shared" si="400"/>
        <v/>
      </c>
      <c r="AC123" s="27" t="str">
        <f t="shared" si="401"/>
        <v>-</v>
      </c>
      <c r="AD123" s="138" t="str">
        <f t="shared" si="402"/>
        <v/>
      </c>
      <c r="AE123" s="144" t="str">
        <f t="shared" si="403"/>
        <v>-</v>
      </c>
      <c r="AF123" s="143" t="str">
        <f t="shared" si="404"/>
        <v>-</v>
      </c>
      <c r="AG123" s="27" t="str">
        <f t="shared" si="405"/>
        <v/>
      </c>
      <c r="AH123" s="27" t="str">
        <f t="shared" si="406"/>
        <v>-</v>
      </c>
      <c r="AI123" s="138" t="str">
        <f t="shared" ref="AI123:AI127" si="423">IF(AG123=$B123,CONCATENATE(".",$B$122),"")</f>
        <v/>
      </c>
      <c r="AJ123" s="144" t="str">
        <f t="shared" si="407"/>
        <v>-</v>
      </c>
      <c r="AK123" s="143" t="str">
        <f t="shared" si="408"/>
        <v>-</v>
      </c>
      <c r="AL123" s="27" t="str">
        <f t="shared" si="409"/>
        <v/>
      </c>
      <c r="AM123" s="27" t="str">
        <f t="shared" si="410"/>
        <v>-</v>
      </c>
      <c r="AN123" s="138" t="str">
        <f t="shared" ref="AN123:AN127" si="424">IF(AL123=$B123,CONCATENATE(".",$B$122),"")</f>
        <v/>
      </c>
      <c r="AO123" s="164" t="str">
        <f t="shared" si="411"/>
        <v>-</v>
      </c>
      <c r="AP123" s="19" t="str">
        <f t="shared" si="412"/>
        <v>-</v>
      </c>
      <c r="AQ123" s="28" t="str">
        <f t="shared" ref="AQ123:AQ127" si="425">IF(AO123=$B123,CONCATENATE(".",$B$122),"")</f>
        <v/>
      </c>
      <c r="AR123" s="164" t="str">
        <f t="shared" si="413"/>
        <v>-</v>
      </c>
      <c r="AS123" s="19" t="str">
        <f t="shared" si="273"/>
        <v>-</v>
      </c>
      <c r="AT123" s="28" t="str">
        <f t="shared" si="414"/>
        <v/>
      </c>
      <c r="AU123" s="164" t="str">
        <f t="shared" si="415"/>
        <v>-</v>
      </c>
      <c r="AV123" s="19" t="str">
        <f t="shared" si="274"/>
        <v>-</v>
      </c>
      <c r="AW123" s="28" t="str">
        <f t="shared" si="416"/>
        <v/>
      </c>
      <c r="AX123" s="164" t="str">
        <f t="shared" si="275"/>
        <v>-</v>
      </c>
      <c r="AY123" s="19" t="str">
        <f t="shared" si="417"/>
        <v>-</v>
      </c>
      <c r="AZ123" s="28" t="str">
        <f t="shared" si="418"/>
        <v/>
      </c>
      <c r="BA123" s="164" t="str">
        <f t="shared" si="276"/>
        <v>-</v>
      </c>
      <c r="BB123" s="19" t="str">
        <f t="shared" si="419"/>
        <v>-</v>
      </c>
      <c r="BC123" s="28" t="str">
        <f t="shared" si="420"/>
        <v/>
      </c>
    </row>
    <row r="124" spans="1:55" ht="15" hidden="1" thickBot="1">
      <c r="A124" s="177"/>
      <c r="B124" s="18" t="s">
        <v>125</v>
      </c>
      <c r="C124" s="19">
        <v>1</v>
      </c>
      <c r="D124" s="20">
        <v>125</v>
      </c>
      <c r="E124" s="20">
        <v>2500</v>
      </c>
      <c r="F124" s="19">
        <v>3</v>
      </c>
      <c r="G124" s="21">
        <v>0.21</v>
      </c>
      <c r="H124" s="19">
        <v>18</v>
      </c>
      <c r="I124" s="22">
        <v>0</v>
      </c>
      <c r="J124" s="19"/>
      <c r="K124" s="19" t="s">
        <v>8</v>
      </c>
      <c r="L124" s="20" t="str">
        <f>IF(AND($B$2&gt;=D124,$B$2&lt;=E124),H124/F124*G124*$B$2+IF(I124=1,$B$2),"-")</f>
        <v>-</v>
      </c>
      <c r="M124" s="20" t="str">
        <f>IF($L124="-","-",$L124/$H124)</f>
        <v>-</v>
      </c>
      <c r="N124" s="23">
        <f t="shared" si="421"/>
        <v>1</v>
      </c>
      <c r="O124" s="53" t="str">
        <f>IF(AND(M124&lt;&gt;"-",H124&lt;=$B$3),INT($B$3/H124)*L124,"wrong time or amount")</f>
        <v>wrong time or amount</v>
      </c>
      <c r="P124" s="20" t="str">
        <f>IF(OR(S124="no",S124="inactive"),"-",L124)</f>
        <v>-</v>
      </c>
      <c r="Q124" s="20" t="str">
        <f>IF($P124="-","-",$P124/$H124)</f>
        <v>-</v>
      </c>
      <c r="R124" s="20" t="str">
        <f>IF(OR($P124="-",$I124=1),"-",$P124/$H124)</f>
        <v>-</v>
      </c>
      <c r="S124" s="24" t="str">
        <f>IF(O124="wrong time or amount","no","yes")</f>
        <v>no</v>
      </c>
      <c r="T124" s="25" t="str">
        <f t="shared" si="393"/>
        <v>-</v>
      </c>
      <c r="U124" s="20" t="str">
        <f t="shared" si="394"/>
        <v>-</v>
      </c>
      <c r="V124" s="20" t="str">
        <f t="shared" si="395"/>
        <v/>
      </c>
      <c r="W124" s="26" t="str">
        <f t="shared" si="396"/>
        <v>-</v>
      </c>
      <c r="X124" s="28" t="str">
        <f t="shared" si="422"/>
        <v/>
      </c>
      <c r="Y124" s="25" t="str">
        <f t="shared" si="397"/>
        <v>-</v>
      </c>
      <c r="Z124" s="20" t="str">
        <f t="shared" si="398"/>
        <v>-</v>
      </c>
      <c r="AA124" s="20" t="str">
        <f t="shared" si="399"/>
        <v>-</v>
      </c>
      <c r="AB124" s="27" t="str">
        <f t="shared" si="400"/>
        <v/>
      </c>
      <c r="AC124" s="27" t="str">
        <f t="shared" si="401"/>
        <v>-</v>
      </c>
      <c r="AD124" s="138" t="str">
        <f t="shared" si="402"/>
        <v/>
      </c>
      <c r="AE124" s="144" t="str">
        <f t="shared" si="403"/>
        <v>-</v>
      </c>
      <c r="AF124" s="143" t="str">
        <f t="shared" si="404"/>
        <v>-</v>
      </c>
      <c r="AG124" s="27" t="str">
        <f t="shared" si="405"/>
        <v/>
      </c>
      <c r="AH124" s="27" t="str">
        <f t="shared" si="406"/>
        <v>-</v>
      </c>
      <c r="AI124" s="138" t="str">
        <f t="shared" si="423"/>
        <v/>
      </c>
      <c r="AJ124" s="144" t="str">
        <f t="shared" si="407"/>
        <v>-</v>
      </c>
      <c r="AK124" s="143" t="str">
        <f t="shared" si="408"/>
        <v>-</v>
      </c>
      <c r="AL124" s="27" t="str">
        <f t="shared" si="409"/>
        <v/>
      </c>
      <c r="AM124" s="27" t="str">
        <f t="shared" si="410"/>
        <v>-</v>
      </c>
      <c r="AN124" s="138" t="str">
        <f t="shared" si="424"/>
        <v/>
      </c>
      <c r="AO124" s="164" t="str">
        <f t="shared" si="411"/>
        <v>-</v>
      </c>
      <c r="AP124" s="19" t="str">
        <f t="shared" si="412"/>
        <v>-</v>
      </c>
      <c r="AQ124" s="28" t="str">
        <f t="shared" si="425"/>
        <v/>
      </c>
      <c r="AR124" s="164" t="str">
        <f t="shared" si="413"/>
        <v>-</v>
      </c>
      <c r="AS124" s="19" t="str">
        <f t="shared" si="273"/>
        <v>-</v>
      </c>
      <c r="AT124" s="28" t="str">
        <f t="shared" si="414"/>
        <v/>
      </c>
      <c r="AU124" s="164" t="str">
        <f t="shared" si="415"/>
        <v>-</v>
      </c>
      <c r="AV124" s="19" t="str">
        <f t="shared" si="274"/>
        <v>-</v>
      </c>
      <c r="AW124" s="28" t="str">
        <f t="shared" si="416"/>
        <v/>
      </c>
      <c r="AX124" s="164" t="str">
        <f t="shared" si="275"/>
        <v>-</v>
      </c>
      <c r="AY124" s="19" t="str">
        <f t="shared" si="417"/>
        <v>-</v>
      </c>
      <c r="AZ124" s="28" t="str">
        <f t="shared" si="418"/>
        <v/>
      </c>
      <c r="BA124" s="164" t="str">
        <f t="shared" si="276"/>
        <v>-</v>
      </c>
      <c r="BB124" s="19" t="str">
        <f t="shared" si="419"/>
        <v>-</v>
      </c>
      <c r="BC124" s="28" t="str">
        <f t="shared" si="420"/>
        <v/>
      </c>
    </row>
    <row r="125" spans="1:55" ht="15" hidden="1" thickBot="1">
      <c r="A125" s="177"/>
      <c r="B125" s="18" t="s">
        <v>126</v>
      </c>
      <c r="C125" s="19">
        <v>1</v>
      </c>
      <c r="D125" s="20">
        <v>750</v>
      </c>
      <c r="E125" s="20">
        <v>7500</v>
      </c>
      <c r="F125" s="19">
        <v>10</v>
      </c>
      <c r="G125" s="21">
        <v>0.5</v>
      </c>
      <c r="H125" s="19">
        <v>30</v>
      </c>
      <c r="I125" s="22">
        <v>0</v>
      </c>
      <c r="J125" s="19"/>
      <c r="K125" s="19" t="s">
        <v>8</v>
      </c>
      <c r="L125" s="20" t="str">
        <f>IF(AND($B$2&gt;=D125,$B$2&lt;=E125),H125/F125*G125*$B$2+IF(I125=1,$B$2),"-")</f>
        <v>-</v>
      </c>
      <c r="M125" s="20" t="str">
        <f>IF($L125="-","-",$L125/$H125)</f>
        <v>-</v>
      </c>
      <c r="N125" s="23">
        <f t="shared" si="421"/>
        <v>1</v>
      </c>
      <c r="O125" s="53" t="str">
        <f>IF(AND(M125&lt;&gt;"-",H125&lt;=$B$3),INT($B$3/H125)*L125,"wrong time or amount")</f>
        <v>wrong time or amount</v>
      </c>
      <c r="P125" s="20" t="str">
        <f>IF(OR(S125="no",S125="inactive"),"-",L125)</f>
        <v>-</v>
      </c>
      <c r="Q125" s="20" t="str">
        <f>IF($P125="-","-",$P125/$H125)</f>
        <v>-</v>
      </c>
      <c r="R125" s="20" t="str">
        <f>IF(OR($P125="-",$I125=1),"-",$P125/$H125)</f>
        <v>-</v>
      </c>
      <c r="S125" s="24" t="str">
        <f>IF(O125="wrong time or amount","no","yes")</f>
        <v>no</v>
      </c>
      <c r="T125" s="25" t="str">
        <f t="shared" si="393"/>
        <v>-</v>
      </c>
      <c r="U125" s="20" t="str">
        <f t="shared" si="394"/>
        <v>-</v>
      </c>
      <c r="V125" s="20" t="str">
        <f t="shared" si="395"/>
        <v/>
      </c>
      <c r="W125" s="26" t="str">
        <f t="shared" si="396"/>
        <v>-</v>
      </c>
      <c r="X125" s="28" t="str">
        <f t="shared" si="422"/>
        <v/>
      </c>
      <c r="Y125" s="25" t="str">
        <f t="shared" si="397"/>
        <v>-</v>
      </c>
      <c r="Z125" s="20" t="str">
        <f t="shared" si="398"/>
        <v>-</v>
      </c>
      <c r="AA125" s="20" t="str">
        <f t="shared" si="399"/>
        <v>-</v>
      </c>
      <c r="AB125" s="27" t="str">
        <f t="shared" si="400"/>
        <v/>
      </c>
      <c r="AC125" s="27" t="str">
        <f t="shared" si="401"/>
        <v>-</v>
      </c>
      <c r="AD125" s="138" t="str">
        <f t="shared" si="402"/>
        <v/>
      </c>
      <c r="AE125" s="144" t="str">
        <f t="shared" si="403"/>
        <v>-</v>
      </c>
      <c r="AF125" s="143" t="str">
        <f t="shared" si="404"/>
        <v>-</v>
      </c>
      <c r="AG125" s="27" t="str">
        <f t="shared" si="405"/>
        <v/>
      </c>
      <c r="AH125" s="27" t="str">
        <f t="shared" si="406"/>
        <v>-</v>
      </c>
      <c r="AI125" s="138" t="str">
        <f t="shared" si="423"/>
        <v/>
      </c>
      <c r="AJ125" s="144" t="str">
        <f t="shared" si="407"/>
        <v>-</v>
      </c>
      <c r="AK125" s="143" t="str">
        <f t="shared" si="408"/>
        <v>-</v>
      </c>
      <c r="AL125" s="27" t="str">
        <f t="shared" si="409"/>
        <v/>
      </c>
      <c r="AM125" s="27" t="str">
        <f t="shared" si="410"/>
        <v>-</v>
      </c>
      <c r="AN125" s="138" t="str">
        <f t="shared" si="424"/>
        <v/>
      </c>
      <c r="AO125" s="164" t="str">
        <f t="shared" si="411"/>
        <v>-</v>
      </c>
      <c r="AP125" s="19" t="str">
        <f t="shared" si="412"/>
        <v>-</v>
      </c>
      <c r="AQ125" s="28" t="str">
        <f t="shared" si="425"/>
        <v/>
      </c>
      <c r="AR125" s="164" t="str">
        <f t="shared" si="413"/>
        <v>-</v>
      </c>
      <c r="AS125" s="19" t="str">
        <f t="shared" si="273"/>
        <v>-</v>
      </c>
      <c r="AT125" s="28" t="str">
        <f t="shared" si="414"/>
        <v/>
      </c>
      <c r="AU125" s="164" t="str">
        <f t="shared" si="415"/>
        <v>-</v>
      </c>
      <c r="AV125" s="19" t="str">
        <f t="shared" si="274"/>
        <v>-</v>
      </c>
      <c r="AW125" s="28" t="str">
        <f t="shared" si="416"/>
        <v/>
      </c>
      <c r="AX125" s="164" t="str">
        <f t="shared" si="275"/>
        <v>-</v>
      </c>
      <c r="AY125" s="19" t="str">
        <f t="shared" si="417"/>
        <v>-</v>
      </c>
      <c r="AZ125" s="28" t="str">
        <f t="shared" si="418"/>
        <v/>
      </c>
      <c r="BA125" s="164" t="str">
        <f t="shared" si="276"/>
        <v>-</v>
      </c>
      <c r="BB125" s="19" t="str">
        <f t="shared" si="419"/>
        <v>-</v>
      </c>
      <c r="BC125" s="28" t="str">
        <f t="shared" si="420"/>
        <v/>
      </c>
    </row>
    <row r="126" spans="1:55" ht="15" hidden="1" thickBot="1">
      <c r="A126" s="177"/>
      <c r="B126" s="18" t="s">
        <v>127</v>
      </c>
      <c r="C126" s="19">
        <v>1</v>
      </c>
      <c r="D126" s="20">
        <v>1000</v>
      </c>
      <c r="E126" s="20">
        <v>10000</v>
      </c>
      <c r="F126" s="19">
        <v>2</v>
      </c>
      <c r="G126" s="21">
        <v>3.95E-2</v>
      </c>
      <c r="H126" s="19">
        <v>48</v>
      </c>
      <c r="I126" s="22">
        <v>1</v>
      </c>
      <c r="J126" s="19"/>
      <c r="K126" s="19" t="s">
        <v>8</v>
      </c>
      <c r="L126" s="20" t="str">
        <f>IF(AND($B$2&gt;=D126,$B$2&lt;=E126),H126/F126*G126*$B$2+IF(I126=1,$B$2),"-")</f>
        <v>-</v>
      </c>
      <c r="M126" s="20" t="str">
        <f>IF($L126="-","-",$L126/$H126)</f>
        <v>-</v>
      </c>
      <c r="N126" s="23">
        <f t="shared" si="421"/>
        <v>0</v>
      </c>
      <c r="O126" s="53" t="str">
        <f>IF(AND(M126&lt;&gt;"-",H126&lt;=$B$3),INT($B$3/H126)*L126,"wrong time or amount")</f>
        <v>wrong time or amount</v>
      </c>
      <c r="P126" s="20" t="str">
        <f>IF(OR(S126="no",S126="inactive"),"-",L126)</f>
        <v>-</v>
      </c>
      <c r="Q126" s="20" t="str">
        <f>IF($P126="-","-",$P126/$H126)</f>
        <v>-</v>
      </c>
      <c r="R126" s="20" t="str">
        <f>IF(OR($P126="-",$I126=1),"-",$P126/$H126)</f>
        <v>-</v>
      </c>
      <c r="S126" s="24" t="str">
        <f>IF(O126="wrong time or amount","no","yes")</f>
        <v>no</v>
      </c>
      <c r="T126" s="25" t="str">
        <f t="shared" si="393"/>
        <v>-</v>
      </c>
      <c r="U126" s="20" t="str">
        <f t="shared" si="394"/>
        <v>-</v>
      </c>
      <c r="V126" s="20" t="str">
        <f t="shared" si="395"/>
        <v/>
      </c>
      <c r="W126" s="26" t="str">
        <f t="shared" si="396"/>
        <v>-</v>
      </c>
      <c r="X126" s="28" t="str">
        <f t="shared" si="422"/>
        <v/>
      </c>
      <c r="Y126" s="25" t="str">
        <f t="shared" si="397"/>
        <v>-</v>
      </c>
      <c r="Z126" s="20" t="str">
        <f t="shared" si="398"/>
        <v>-</v>
      </c>
      <c r="AA126" s="20" t="str">
        <f t="shared" si="399"/>
        <v>-</v>
      </c>
      <c r="AB126" s="27" t="str">
        <f t="shared" si="400"/>
        <v/>
      </c>
      <c r="AC126" s="27" t="str">
        <f t="shared" si="401"/>
        <v>-</v>
      </c>
      <c r="AD126" s="138" t="str">
        <f t="shared" si="402"/>
        <v/>
      </c>
      <c r="AE126" s="144" t="str">
        <f t="shared" si="403"/>
        <v>-</v>
      </c>
      <c r="AF126" s="143" t="str">
        <f t="shared" si="404"/>
        <v>-</v>
      </c>
      <c r="AG126" s="27" t="str">
        <f t="shared" si="405"/>
        <v/>
      </c>
      <c r="AH126" s="27" t="str">
        <f t="shared" si="406"/>
        <v>-</v>
      </c>
      <c r="AI126" s="138" t="str">
        <f t="shared" si="423"/>
        <v/>
      </c>
      <c r="AJ126" s="144" t="str">
        <f t="shared" si="407"/>
        <v>-</v>
      </c>
      <c r="AK126" s="143" t="str">
        <f t="shared" si="408"/>
        <v>-</v>
      </c>
      <c r="AL126" s="27" t="str">
        <f t="shared" si="409"/>
        <v/>
      </c>
      <c r="AM126" s="27" t="str">
        <f t="shared" si="410"/>
        <v>-</v>
      </c>
      <c r="AN126" s="138" t="str">
        <f t="shared" si="424"/>
        <v/>
      </c>
      <c r="AO126" s="164" t="str">
        <f t="shared" si="411"/>
        <v>-</v>
      </c>
      <c r="AP126" s="19" t="str">
        <f t="shared" si="412"/>
        <v>-</v>
      </c>
      <c r="AQ126" s="28" t="str">
        <f t="shared" si="425"/>
        <v/>
      </c>
      <c r="AR126" s="164" t="str">
        <f t="shared" si="413"/>
        <v>-</v>
      </c>
      <c r="AS126" s="19" t="str">
        <f t="shared" si="273"/>
        <v>-</v>
      </c>
      <c r="AT126" s="28" t="str">
        <f t="shared" si="414"/>
        <v/>
      </c>
      <c r="AU126" s="164" t="str">
        <f t="shared" si="415"/>
        <v>-</v>
      </c>
      <c r="AV126" s="19" t="str">
        <f t="shared" si="274"/>
        <v>-</v>
      </c>
      <c r="AW126" s="28" t="str">
        <f t="shared" si="416"/>
        <v/>
      </c>
      <c r="AX126" s="164" t="str">
        <f t="shared" si="275"/>
        <v>-</v>
      </c>
      <c r="AY126" s="19" t="str">
        <f t="shared" si="417"/>
        <v>-</v>
      </c>
      <c r="AZ126" s="28" t="str">
        <f t="shared" si="418"/>
        <v/>
      </c>
      <c r="BA126" s="164" t="str">
        <f t="shared" si="276"/>
        <v>-</v>
      </c>
      <c r="BB126" s="19" t="str">
        <f t="shared" si="419"/>
        <v>-</v>
      </c>
      <c r="BC126" s="28" t="str">
        <f t="shared" si="420"/>
        <v/>
      </c>
    </row>
    <row r="127" spans="1:55" ht="15" hidden="1" thickBot="1">
      <c r="A127" s="178"/>
      <c r="B127" s="49" t="s">
        <v>128</v>
      </c>
      <c r="C127" s="19">
        <v>1</v>
      </c>
      <c r="D127" s="20">
        <v>7500</v>
      </c>
      <c r="E127" s="20">
        <v>50000</v>
      </c>
      <c r="F127" s="19">
        <v>10</v>
      </c>
      <c r="G127" s="21">
        <v>0.42499999999999999</v>
      </c>
      <c r="H127" s="19">
        <v>50</v>
      </c>
      <c r="I127" s="22">
        <v>0</v>
      </c>
      <c r="J127" s="19"/>
      <c r="K127" s="19" t="s">
        <v>8</v>
      </c>
      <c r="L127" s="20" t="str">
        <f>IF(AND($B$2&gt;=D127,$B$2&lt;=E127),H127/F127*G127*$B$2+IF(I127=1,$B$2),"-")</f>
        <v>-</v>
      </c>
      <c r="M127" s="20" t="str">
        <f>IF($L127="-","-",$L127/$H127)</f>
        <v>-</v>
      </c>
      <c r="N127" s="23">
        <f t="shared" si="421"/>
        <v>0</v>
      </c>
      <c r="O127" s="53" t="str">
        <f>IF(AND(M127&lt;&gt;"-",H127&lt;=$B$3),INT($B$3/H127)*L127,"wrong time or amount")</f>
        <v>wrong time or amount</v>
      </c>
      <c r="P127" s="20" t="str">
        <f>IF(OR(S127="no",S127="inactive"),"-",L127)</f>
        <v>-</v>
      </c>
      <c r="Q127" s="20" t="str">
        <f>IF($P127="-","-",$P127/$H127)</f>
        <v>-</v>
      </c>
      <c r="R127" s="20" t="str">
        <f>IF(OR($P127="-",$I127=1),"-",$P127/$H127)</f>
        <v>-</v>
      </c>
      <c r="S127" s="24" t="str">
        <f>IF(O127="wrong time or amount","no","yes")</f>
        <v>no</v>
      </c>
      <c r="T127" s="25" t="str">
        <f t="shared" si="393"/>
        <v>-</v>
      </c>
      <c r="U127" s="20" t="str">
        <f t="shared" si="394"/>
        <v>-</v>
      </c>
      <c r="V127" s="20" t="str">
        <f t="shared" si="395"/>
        <v/>
      </c>
      <c r="W127" s="26" t="str">
        <f t="shared" si="396"/>
        <v>-</v>
      </c>
      <c r="X127" s="28" t="str">
        <f t="shared" si="422"/>
        <v/>
      </c>
      <c r="Y127" s="25" t="str">
        <f t="shared" si="397"/>
        <v>-</v>
      </c>
      <c r="Z127" s="20" t="str">
        <f t="shared" si="398"/>
        <v>-</v>
      </c>
      <c r="AA127" s="20" t="str">
        <f t="shared" si="399"/>
        <v>-</v>
      </c>
      <c r="AB127" s="27" t="str">
        <f t="shared" si="400"/>
        <v/>
      </c>
      <c r="AC127" s="27" t="str">
        <f t="shared" si="401"/>
        <v>-</v>
      </c>
      <c r="AD127" s="138" t="str">
        <f t="shared" si="402"/>
        <v/>
      </c>
      <c r="AE127" s="145" t="str">
        <f t="shared" si="403"/>
        <v>-</v>
      </c>
      <c r="AF127" s="146" t="str">
        <f t="shared" si="404"/>
        <v>-</v>
      </c>
      <c r="AG127" s="105" t="str">
        <f t="shared" si="405"/>
        <v/>
      </c>
      <c r="AH127" s="105" t="str">
        <f t="shared" si="406"/>
        <v>-</v>
      </c>
      <c r="AI127" s="147" t="str">
        <f t="shared" si="423"/>
        <v/>
      </c>
      <c r="AJ127" s="145" t="str">
        <f t="shared" si="407"/>
        <v>-</v>
      </c>
      <c r="AK127" s="146" t="str">
        <f t="shared" si="408"/>
        <v>-</v>
      </c>
      <c r="AL127" s="105" t="str">
        <f t="shared" si="409"/>
        <v/>
      </c>
      <c r="AM127" s="105" t="str">
        <f t="shared" si="410"/>
        <v>-</v>
      </c>
      <c r="AN127" s="147" t="str">
        <f t="shared" si="424"/>
        <v/>
      </c>
      <c r="AO127" s="166" t="str">
        <f t="shared" si="411"/>
        <v>-</v>
      </c>
      <c r="AP127" s="22" t="str">
        <f t="shared" si="412"/>
        <v>-</v>
      </c>
      <c r="AQ127" s="60" t="str">
        <f t="shared" si="425"/>
        <v/>
      </c>
      <c r="AR127" s="164" t="str">
        <f t="shared" si="413"/>
        <v>-</v>
      </c>
      <c r="AS127" s="19" t="str">
        <f t="shared" si="273"/>
        <v>-</v>
      </c>
      <c r="AT127" s="28" t="str">
        <f t="shared" si="414"/>
        <v/>
      </c>
      <c r="AU127" s="164" t="str">
        <f t="shared" si="415"/>
        <v>-</v>
      </c>
      <c r="AV127" s="19" t="str">
        <f t="shared" si="274"/>
        <v>-</v>
      </c>
      <c r="AW127" s="28" t="str">
        <f t="shared" si="416"/>
        <v/>
      </c>
      <c r="AX127" s="164" t="str">
        <f t="shared" si="275"/>
        <v>-</v>
      </c>
      <c r="AY127" s="19" t="str">
        <f t="shared" si="417"/>
        <v>-</v>
      </c>
      <c r="AZ127" s="28" t="str">
        <f t="shared" si="418"/>
        <v/>
      </c>
      <c r="BA127" s="164" t="str">
        <f t="shared" si="276"/>
        <v>-</v>
      </c>
      <c r="BB127" s="19" t="str">
        <f t="shared" si="419"/>
        <v>-</v>
      </c>
      <c r="BC127" s="28" t="str">
        <f t="shared" si="420"/>
        <v/>
      </c>
    </row>
    <row r="128" spans="1:55" hidden="1">
      <c r="Y128" s="61"/>
      <c r="AA128" s="61"/>
    </row>
    <row r="129" spans="9:55" hidden="1">
      <c r="Y129" s="61"/>
      <c r="AA129" s="61"/>
    </row>
    <row r="130" spans="9:55" hidden="1">
      <c r="Y130" s="61"/>
      <c r="AA130" s="61"/>
    </row>
    <row r="131" spans="9:55" ht="15" hidden="1" thickBot="1">
      <c r="Y131" s="61"/>
      <c r="AA131" s="61"/>
    </row>
    <row r="132" spans="9:55" ht="15" hidden="1" thickBot="1">
      <c r="I132" s="159" t="s">
        <v>19</v>
      </c>
      <c r="J132" s="160"/>
      <c r="K132" s="160"/>
      <c r="L132" s="161"/>
      <c r="M132" s="161"/>
      <c r="N132" s="162"/>
      <c r="O132" s="161"/>
      <c r="P132" s="161">
        <f>MAX(P24:P127)</f>
        <v>160</v>
      </c>
      <c r="Q132" s="161">
        <f>MAX(Q24:Q127)</f>
        <v>21</v>
      </c>
      <c r="R132" s="163">
        <f>IF(MAX(R24:R127)=0,"no plan",MAX(R24:R127))</f>
        <v>9.66</v>
      </c>
      <c r="T132" s="61">
        <f>MIN(T24:T131)</f>
        <v>5</v>
      </c>
      <c r="U132" s="3">
        <f>MIN(U24:U131)</f>
        <v>104.15</v>
      </c>
      <c r="W132" s="3" t="str">
        <f>VLOOKUP(".*",W25:W130,1,0)</f>
        <v>.Alcatrazes</v>
      </c>
      <c r="X132" s="64" t="str">
        <f>VLOOKUP(".*",X25:X130,1,0)</f>
        <v>.Bet4Money</v>
      </c>
      <c r="Y132" s="61">
        <f>MAX(Y24:Y130)</f>
        <v>30</v>
      </c>
      <c r="Z132" s="3">
        <f>IF((COUNT(Z25:Z130)&lt;=0),"no plan",MAX(Z25:Z130))</f>
        <v>160</v>
      </c>
      <c r="AA132" s="63">
        <f>MIN(AA24:AA130)</f>
        <v>5.333333333333333</v>
      </c>
      <c r="AB132" s="64"/>
      <c r="AC132" s="64" t="str">
        <f>VLOOKUP(".*",AC25:AC130,1,0)</f>
        <v>.SunFest</v>
      </c>
      <c r="AD132" s="64" t="str">
        <f>VLOOKUP(".*",AD25:AD130,1,0)</f>
        <v>.Moonbay</v>
      </c>
      <c r="AE132" s="65">
        <f>MAX(AE25:AE130)</f>
        <v>5.68</v>
      </c>
      <c r="AF132" s="66">
        <f>MAX(AF25:AF130)</f>
        <v>28</v>
      </c>
      <c r="AG132" s="67"/>
      <c r="AH132" s="64" t="str">
        <f>VLOOKUP(".*",AH25:AH130,1,0)</f>
        <v>.Лакшми</v>
      </c>
      <c r="AI132" s="64" t="str">
        <f>VLOOKUP(".*",AI25:AI130,1,0)</f>
        <v>.DauriFinance</v>
      </c>
      <c r="AJ132" s="65">
        <f>MAX(AJ25:AJ130)</f>
        <v>5.666666666666667</v>
      </c>
      <c r="AK132" s="66">
        <f>MAX(AK25:AK130)</f>
        <v>27</v>
      </c>
      <c r="AL132" s="68"/>
      <c r="AM132" s="68" t="str">
        <f>VLOOKUP(".*",AM25:AM130,1,0)</f>
        <v>.Буревестник</v>
      </c>
      <c r="AN132" s="64" t="str">
        <f>VLOOKUP(".*",AN25:AN130,1,0)</f>
        <v>.DauriFinance</v>
      </c>
      <c r="AO132" s="64"/>
      <c r="AP132" s="64" t="str">
        <f t="shared" ref="AP132:AW132" si="426">VLOOKUP(".*",AP25:AP130,1,0)</f>
        <v>.13Party</v>
      </c>
      <c r="AQ132" s="64" t="str">
        <f t="shared" si="426"/>
        <v>.Moonbay</v>
      </c>
      <c r="AR132" s="64"/>
      <c r="AS132" s="64" t="str">
        <f t="shared" si="426"/>
        <v>.Суши</v>
      </c>
      <c r="AT132" s="64" t="str">
        <f t="shared" si="426"/>
        <v>.MySushi</v>
      </c>
      <c r="AU132" s="64"/>
      <c r="AV132" s="64" t="str">
        <f t="shared" si="426"/>
        <v>.Dezato</v>
      </c>
      <c r="AW132" s="64" t="str">
        <f t="shared" si="426"/>
        <v>.MySushi</v>
      </c>
      <c r="AX132" s="64"/>
      <c r="AY132" s="64" t="str">
        <f t="shared" ref="AY132:AZ132" si="427">VLOOKUP(".*",AY25:AY130,1,0)</f>
        <v>.SummerWind</v>
      </c>
      <c r="AZ132" s="64" t="str">
        <f t="shared" si="427"/>
        <v>.Invegus</v>
      </c>
      <c r="BA132" s="64"/>
      <c r="BB132" s="64" t="str">
        <f t="shared" ref="BB132:BC132" si="428">VLOOKUP(".*",BB25:BB130,1,0)</f>
        <v>.Tosi</v>
      </c>
      <c r="BC132" s="64" t="str">
        <f t="shared" si="428"/>
        <v>.DauriNext</v>
      </c>
    </row>
    <row r="133" spans="9:55" hidden="1">
      <c r="I133" s="164" t="s">
        <v>134</v>
      </c>
      <c r="J133" s="19"/>
      <c r="K133" s="19"/>
      <c r="L133" s="20"/>
      <c r="M133" s="20"/>
      <c r="N133" s="158"/>
      <c r="O133" s="20"/>
      <c r="P133" s="20"/>
      <c r="Q133" s="20"/>
      <c r="R133" s="165">
        <f>IF((COUNT(R25:R130)&lt;=1),"no plan",LARGE(R25:R130,2))</f>
        <v>7.6666666666666661</v>
      </c>
      <c r="Y133" s="62" t="s">
        <v>111</v>
      </c>
      <c r="Z133" s="3">
        <f>IF((COUNT(Z25:Z130)&lt;=1),"no plan",LARGE(Z25:Z130,2))</f>
        <v>159.04</v>
      </c>
      <c r="AB133" s="69"/>
    </row>
    <row r="134" spans="9:55" hidden="1">
      <c r="I134" s="164" t="s">
        <v>135</v>
      </c>
      <c r="J134" s="19"/>
      <c r="K134" s="19"/>
      <c r="L134" s="20"/>
      <c r="M134" s="20"/>
      <c r="N134" s="158"/>
      <c r="O134" s="20"/>
      <c r="P134" s="20"/>
      <c r="Q134" s="20"/>
      <c r="R134" s="165">
        <f>IF((COUNT(R25:R130)&lt;=2),"no plan",LARGE(R25:R130,3))</f>
        <v>7.6000000000000005</v>
      </c>
      <c r="Y134" s="62" t="s">
        <v>112</v>
      </c>
      <c r="Z134" s="3">
        <f>IF((COUNT(Z25:Z130)&lt;=2),"no plan",LARGE(Z25:Z130,3))</f>
        <v>153</v>
      </c>
      <c r="AB134" s="69"/>
    </row>
    <row r="135" spans="9:55" hidden="1">
      <c r="I135" s="164" t="s">
        <v>141</v>
      </c>
      <c r="J135" s="19"/>
      <c r="K135" s="19"/>
      <c r="L135" s="20"/>
      <c r="M135" s="20"/>
      <c r="N135" s="158"/>
      <c r="O135" s="20"/>
      <c r="P135" s="20"/>
      <c r="Q135" s="20"/>
      <c r="R135" s="165">
        <f>IF((COUNT(R25:R130)&lt;=3),"no plan",LARGE(R25:R130,4))</f>
        <v>7</v>
      </c>
    </row>
    <row r="136" spans="9:55" ht="15" hidden="1" thickBot="1">
      <c r="I136" s="166" t="s">
        <v>142</v>
      </c>
      <c r="J136" s="22"/>
      <c r="K136" s="22"/>
      <c r="L136" s="50"/>
      <c r="M136" s="50"/>
      <c r="N136" s="167"/>
      <c r="O136" s="50"/>
      <c r="P136" s="50"/>
      <c r="Q136" s="50"/>
      <c r="R136" s="168">
        <f>IF((COUNT(R25:R130)&lt;=4),"no plan",LARGE(R25:R130,5))</f>
        <v>6.1428571428571432</v>
      </c>
    </row>
    <row r="137" spans="9:55" hidden="1"/>
    <row r="138" spans="9:55" hidden="1"/>
    <row r="139" spans="9:55" hidden="1"/>
  </sheetData>
  <sheetProtection password="C614" sheet="1" objects="1" scenarios="1" selectLockedCells="1"/>
  <protectedRanges>
    <protectedRange password="C614" sqref="B2:B3" name="Bereich1"/>
  </protectedRanges>
  <mergeCells count="64">
    <mergeCell ref="A6:A8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A13:A15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BA23:BC23"/>
    <mergeCell ref="A24:A29"/>
    <mergeCell ref="C21:D21"/>
    <mergeCell ref="E21:F21"/>
    <mergeCell ref="Y22:AN22"/>
    <mergeCell ref="T23:W23"/>
    <mergeCell ref="Y23:AC23"/>
    <mergeCell ref="AE23:AH23"/>
    <mergeCell ref="AJ23:AM23"/>
    <mergeCell ref="A71:A76"/>
    <mergeCell ref="AO23:AQ23"/>
    <mergeCell ref="AR23:AT23"/>
    <mergeCell ref="AU23:AW23"/>
    <mergeCell ref="AX23:AZ23"/>
    <mergeCell ref="A31:A39"/>
    <mergeCell ref="A41:A46"/>
    <mergeCell ref="A48:A54"/>
    <mergeCell ref="A56:A61"/>
    <mergeCell ref="A63:A69"/>
    <mergeCell ref="A122:A127"/>
    <mergeCell ref="A78:A84"/>
    <mergeCell ref="A86:A91"/>
    <mergeCell ref="A93:A98"/>
    <mergeCell ref="A100:A106"/>
    <mergeCell ref="A108:A113"/>
    <mergeCell ref="A115:A120"/>
  </mergeCells>
  <conditionalFormatting sqref="I32 I34:I39">
    <cfRule type="cellIs" dxfId="193" priority="97" operator="equal">
      <formula>0</formula>
    </cfRule>
  </conditionalFormatting>
  <conditionalFormatting sqref="I43 I45:I46">
    <cfRule type="cellIs" dxfId="192" priority="96" operator="equal">
      <formula>0</formula>
    </cfRule>
  </conditionalFormatting>
  <conditionalFormatting sqref="S25:S29">
    <cfRule type="cellIs" dxfId="191" priority="95" operator="equal">
      <formula>"no"</formula>
    </cfRule>
  </conditionalFormatting>
  <conditionalFormatting sqref="S25:S29">
    <cfRule type="cellIs" dxfId="190" priority="94" operator="equal">
      <formula>"yes"</formula>
    </cfRule>
  </conditionalFormatting>
  <conditionalFormatting sqref="S31">
    <cfRule type="cellIs" dxfId="189" priority="93" operator="equal">
      <formula>"no"</formula>
    </cfRule>
  </conditionalFormatting>
  <conditionalFormatting sqref="S31">
    <cfRule type="cellIs" dxfId="188" priority="92" operator="equal">
      <formula>"yes"</formula>
    </cfRule>
  </conditionalFormatting>
  <conditionalFormatting sqref="I49:I54">
    <cfRule type="cellIs" dxfId="187" priority="91" operator="equal">
      <formula>0</formula>
    </cfRule>
  </conditionalFormatting>
  <conditionalFormatting sqref="I64:I69 I111:I113">
    <cfRule type="cellIs" dxfId="186" priority="89" operator="equal">
      <formula>1</formula>
    </cfRule>
    <cfRule type="cellIs" dxfId="185" priority="90" operator="equal">
      <formula>0</formula>
    </cfRule>
  </conditionalFormatting>
  <conditionalFormatting sqref="I57:I61">
    <cfRule type="cellIs" dxfId="184" priority="87" operator="equal">
      <formula>1</formula>
    </cfRule>
    <cfRule type="cellIs" dxfId="183" priority="88" operator="equal">
      <formula>0</formula>
    </cfRule>
  </conditionalFormatting>
  <conditionalFormatting sqref="I72:I76">
    <cfRule type="cellIs" dxfId="182" priority="83" operator="equal">
      <formula>1</formula>
    </cfRule>
    <cfRule type="cellIs" dxfId="181" priority="86" operator="equal">
      <formula>0</formula>
    </cfRule>
  </conditionalFormatting>
  <conditionalFormatting sqref="S76">
    <cfRule type="cellIs" dxfId="180" priority="85" operator="equal">
      <formula>"no"</formula>
    </cfRule>
  </conditionalFormatting>
  <conditionalFormatting sqref="S76">
    <cfRule type="cellIs" dxfId="179" priority="84" operator="equal">
      <formula>"yes"</formula>
    </cfRule>
  </conditionalFormatting>
  <conditionalFormatting sqref="I79:I84">
    <cfRule type="cellIs" dxfId="178" priority="81" operator="equal">
      <formula>1</formula>
    </cfRule>
    <cfRule type="cellIs" dxfId="177" priority="82" operator="equal">
      <formula>0</formula>
    </cfRule>
  </conditionalFormatting>
  <conditionalFormatting sqref="I87:I91">
    <cfRule type="cellIs" dxfId="176" priority="77" operator="equal">
      <formula>1</formula>
    </cfRule>
    <cfRule type="cellIs" dxfId="175" priority="80" operator="equal">
      <formula>0</formula>
    </cfRule>
  </conditionalFormatting>
  <conditionalFormatting sqref="S87:S91">
    <cfRule type="cellIs" dxfId="174" priority="79" operator="equal">
      <formula>"no"</formula>
    </cfRule>
  </conditionalFormatting>
  <conditionalFormatting sqref="S87:S91">
    <cfRule type="cellIs" dxfId="173" priority="78" operator="equal">
      <formula>"yes"</formula>
    </cfRule>
  </conditionalFormatting>
  <conditionalFormatting sqref="I94:I98">
    <cfRule type="cellIs" dxfId="172" priority="75" operator="equal">
      <formula>1</formula>
    </cfRule>
    <cfRule type="cellIs" dxfId="171" priority="76" operator="equal">
      <formula>0</formula>
    </cfRule>
  </conditionalFormatting>
  <conditionalFormatting sqref="I101:I106">
    <cfRule type="cellIs" dxfId="170" priority="73" operator="equal">
      <formula>1</formula>
    </cfRule>
    <cfRule type="cellIs" dxfId="169" priority="74" operator="equal">
      <formula>0</formula>
    </cfRule>
  </conditionalFormatting>
  <conditionalFormatting sqref="I109:I110">
    <cfRule type="cellIs" dxfId="168" priority="71" operator="equal">
      <formula>1</formula>
    </cfRule>
    <cfRule type="cellIs" dxfId="167" priority="72" operator="equal">
      <formula>0</formula>
    </cfRule>
  </conditionalFormatting>
  <conditionalFormatting sqref="I116:I120">
    <cfRule type="cellIs" dxfId="166" priority="67" operator="equal">
      <formula>1</formula>
    </cfRule>
    <cfRule type="cellIs" dxfId="165" priority="70" operator="equal">
      <formula>0</formula>
    </cfRule>
  </conditionalFormatting>
  <conditionalFormatting sqref="S120">
    <cfRule type="cellIs" dxfId="164" priority="69" operator="equal">
      <formula>"no"</formula>
    </cfRule>
  </conditionalFormatting>
  <conditionalFormatting sqref="S120">
    <cfRule type="cellIs" dxfId="163" priority="68" operator="equal">
      <formula>"yes"</formula>
    </cfRule>
  </conditionalFormatting>
  <conditionalFormatting sqref="I25:I29">
    <cfRule type="cellIs" dxfId="162" priority="65" operator="equal">
      <formula>1</formula>
    </cfRule>
    <cfRule type="cellIs" dxfId="161" priority="66" operator="equal">
      <formula>0</formula>
    </cfRule>
  </conditionalFormatting>
  <conditionalFormatting sqref="I33">
    <cfRule type="cellIs" dxfId="160" priority="63" operator="equal">
      <formula>1</formula>
    </cfRule>
    <cfRule type="cellIs" dxfId="159" priority="64" operator="equal">
      <formula>0</formula>
    </cfRule>
  </conditionalFormatting>
  <conditionalFormatting sqref="I42">
    <cfRule type="cellIs" dxfId="158" priority="61" operator="equal">
      <formula>1</formula>
    </cfRule>
    <cfRule type="cellIs" dxfId="157" priority="62" operator="equal">
      <formula>0</formula>
    </cfRule>
  </conditionalFormatting>
  <conditionalFormatting sqref="I44">
    <cfRule type="cellIs" dxfId="156" priority="59" operator="equal">
      <formula>1</formula>
    </cfRule>
    <cfRule type="cellIs" dxfId="155" priority="60" operator="equal">
      <formula>0</formula>
    </cfRule>
  </conditionalFormatting>
  <conditionalFormatting sqref="S32:S39">
    <cfRule type="cellIs" dxfId="154" priority="58" operator="equal">
      <formula>"no"</formula>
    </cfRule>
  </conditionalFormatting>
  <conditionalFormatting sqref="S32:S39">
    <cfRule type="cellIs" dxfId="153" priority="57" operator="equal">
      <formula>"yes"</formula>
    </cfRule>
  </conditionalFormatting>
  <conditionalFormatting sqref="S42:S46">
    <cfRule type="cellIs" dxfId="152" priority="56" operator="equal">
      <formula>"no"</formula>
    </cfRule>
  </conditionalFormatting>
  <conditionalFormatting sqref="S42:S46">
    <cfRule type="cellIs" dxfId="151" priority="55" operator="equal">
      <formula>"yes"</formula>
    </cfRule>
  </conditionalFormatting>
  <conditionalFormatting sqref="S49:S54">
    <cfRule type="cellIs" dxfId="150" priority="54" operator="equal">
      <formula>"no"</formula>
    </cfRule>
  </conditionalFormatting>
  <conditionalFormatting sqref="S49:S54">
    <cfRule type="cellIs" dxfId="149" priority="53" operator="equal">
      <formula>"yes"</formula>
    </cfRule>
  </conditionalFormatting>
  <conditionalFormatting sqref="S57:S61">
    <cfRule type="cellIs" dxfId="148" priority="52" operator="equal">
      <formula>"no"</formula>
    </cfRule>
  </conditionalFormatting>
  <conditionalFormatting sqref="S57:S61">
    <cfRule type="cellIs" dxfId="147" priority="51" operator="equal">
      <formula>"yes"</formula>
    </cfRule>
  </conditionalFormatting>
  <conditionalFormatting sqref="S64:S69">
    <cfRule type="cellIs" dxfId="146" priority="50" operator="equal">
      <formula>"no"</formula>
    </cfRule>
  </conditionalFormatting>
  <conditionalFormatting sqref="S64:S69">
    <cfRule type="cellIs" dxfId="145" priority="49" operator="equal">
      <formula>"yes"</formula>
    </cfRule>
  </conditionalFormatting>
  <conditionalFormatting sqref="S72:S75">
    <cfRule type="cellIs" dxfId="144" priority="48" operator="equal">
      <formula>"no"</formula>
    </cfRule>
  </conditionalFormatting>
  <conditionalFormatting sqref="S72:S75">
    <cfRule type="cellIs" dxfId="143" priority="47" operator="equal">
      <formula>"yes"</formula>
    </cfRule>
  </conditionalFormatting>
  <conditionalFormatting sqref="S79:S84">
    <cfRule type="cellIs" dxfId="142" priority="46" operator="equal">
      <formula>"no"</formula>
    </cfRule>
  </conditionalFormatting>
  <conditionalFormatting sqref="S79:S84">
    <cfRule type="cellIs" dxfId="141" priority="45" operator="equal">
      <formula>"yes"</formula>
    </cfRule>
  </conditionalFormatting>
  <conditionalFormatting sqref="S94:S98">
    <cfRule type="cellIs" dxfId="140" priority="44" operator="equal">
      <formula>"no"</formula>
    </cfRule>
  </conditionalFormatting>
  <conditionalFormatting sqref="S94:S98">
    <cfRule type="cellIs" dxfId="139" priority="43" operator="equal">
      <formula>"yes"</formula>
    </cfRule>
  </conditionalFormatting>
  <conditionalFormatting sqref="S101:S106">
    <cfRule type="cellIs" dxfId="138" priority="42" operator="equal">
      <formula>"no"</formula>
    </cfRule>
  </conditionalFormatting>
  <conditionalFormatting sqref="S101:S106">
    <cfRule type="cellIs" dxfId="137" priority="41" operator="equal">
      <formula>"yes"</formula>
    </cfRule>
  </conditionalFormatting>
  <conditionalFormatting sqref="S109:S113">
    <cfRule type="cellIs" dxfId="136" priority="40" operator="equal">
      <formula>"no"</formula>
    </cfRule>
  </conditionalFormatting>
  <conditionalFormatting sqref="S109:S113">
    <cfRule type="cellIs" dxfId="135" priority="39" operator="equal">
      <formula>"yes"</formula>
    </cfRule>
  </conditionalFormatting>
  <conditionalFormatting sqref="S116:S119">
    <cfRule type="cellIs" dxfId="134" priority="38" operator="equal">
      <formula>"no"</formula>
    </cfRule>
  </conditionalFormatting>
  <conditionalFormatting sqref="S116:S119">
    <cfRule type="cellIs" dxfId="133" priority="37" operator="equal">
      <formula>"yes"</formula>
    </cfRule>
  </conditionalFormatting>
  <conditionalFormatting sqref="C25">
    <cfRule type="cellIs" dxfId="132" priority="35" operator="equal">
      <formula>0</formula>
    </cfRule>
    <cfRule type="cellIs" dxfId="131" priority="36" operator="equal">
      <formula>1</formula>
    </cfRule>
  </conditionalFormatting>
  <conditionalFormatting sqref="C26:C29">
    <cfRule type="cellIs" dxfId="130" priority="33" operator="equal">
      <formula>0</formula>
    </cfRule>
    <cfRule type="cellIs" dxfId="129" priority="34" operator="equal">
      <formula>1</formula>
    </cfRule>
  </conditionalFormatting>
  <conditionalFormatting sqref="C32:C39">
    <cfRule type="cellIs" dxfId="128" priority="31" operator="equal">
      <formula>0</formula>
    </cfRule>
    <cfRule type="cellIs" dxfId="127" priority="32" operator="equal">
      <formula>1</formula>
    </cfRule>
  </conditionalFormatting>
  <conditionalFormatting sqref="C42:C46">
    <cfRule type="cellIs" dxfId="126" priority="29" operator="equal">
      <formula>0</formula>
    </cfRule>
    <cfRule type="cellIs" dxfId="125" priority="30" operator="equal">
      <formula>1</formula>
    </cfRule>
  </conditionalFormatting>
  <conditionalFormatting sqref="C49:C54">
    <cfRule type="cellIs" dxfId="124" priority="27" operator="equal">
      <formula>0</formula>
    </cfRule>
    <cfRule type="cellIs" dxfId="123" priority="28" operator="equal">
      <formula>1</formula>
    </cfRule>
  </conditionalFormatting>
  <conditionalFormatting sqref="C57:C61">
    <cfRule type="cellIs" dxfId="122" priority="25" operator="equal">
      <formula>0</formula>
    </cfRule>
    <cfRule type="cellIs" dxfId="121" priority="26" operator="equal">
      <formula>1</formula>
    </cfRule>
  </conditionalFormatting>
  <conditionalFormatting sqref="C64:C69">
    <cfRule type="cellIs" dxfId="120" priority="23" operator="equal">
      <formula>0</formula>
    </cfRule>
    <cfRule type="cellIs" dxfId="119" priority="24" operator="equal">
      <formula>1</formula>
    </cfRule>
  </conditionalFormatting>
  <conditionalFormatting sqref="C72:C75">
    <cfRule type="cellIs" dxfId="118" priority="21" operator="equal">
      <formula>0</formula>
    </cfRule>
    <cfRule type="cellIs" dxfId="117" priority="22" operator="equal">
      <formula>1</formula>
    </cfRule>
  </conditionalFormatting>
  <conditionalFormatting sqref="C79:C84">
    <cfRule type="cellIs" dxfId="116" priority="19" operator="equal">
      <formula>0</formula>
    </cfRule>
    <cfRule type="cellIs" dxfId="115" priority="20" operator="equal">
      <formula>1</formula>
    </cfRule>
  </conditionalFormatting>
  <conditionalFormatting sqref="C87:C90">
    <cfRule type="cellIs" dxfId="114" priority="17" operator="equal">
      <formula>0</formula>
    </cfRule>
    <cfRule type="cellIs" dxfId="113" priority="18" operator="equal">
      <formula>1</formula>
    </cfRule>
  </conditionalFormatting>
  <conditionalFormatting sqref="C94:C97">
    <cfRule type="cellIs" dxfId="112" priority="15" operator="equal">
      <formula>0</formula>
    </cfRule>
    <cfRule type="cellIs" dxfId="111" priority="16" operator="equal">
      <formula>1</formula>
    </cfRule>
  </conditionalFormatting>
  <conditionalFormatting sqref="C101:C106">
    <cfRule type="cellIs" dxfId="110" priority="13" operator="equal">
      <formula>0</formula>
    </cfRule>
    <cfRule type="cellIs" dxfId="109" priority="14" operator="equal">
      <formula>1</formula>
    </cfRule>
  </conditionalFormatting>
  <conditionalFormatting sqref="C109:C113">
    <cfRule type="cellIs" dxfId="108" priority="11" operator="equal">
      <formula>0</formula>
    </cfRule>
    <cfRule type="cellIs" dxfId="107" priority="12" operator="equal">
      <formula>1</formula>
    </cfRule>
  </conditionalFormatting>
  <conditionalFormatting sqref="C116:C119">
    <cfRule type="cellIs" dxfId="106" priority="9" operator="equal">
      <formula>0</formula>
    </cfRule>
    <cfRule type="cellIs" dxfId="105" priority="10" operator="equal">
      <formula>1</formula>
    </cfRule>
  </conditionalFormatting>
  <conditionalFormatting sqref="I123:I127">
    <cfRule type="cellIs" dxfId="104" priority="7" operator="equal">
      <formula>1</formula>
    </cfRule>
    <cfRule type="cellIs" dxfId="103" priority="8" operator="equal">
      <formula>0</formula>
    </cfRule>
  </conditionalFormatting>
  <conditionalFormatting sqref="S127">
    <cfRule type="cellIs" dxfId="102" priority="6" operator="equal">
      <formula>"no"</formula>
    </cfRule>
  </conditionalFormatting>
  <conditionalFormatting sqref="S127">
    <cfRule type="cellIs" dxfId="101" priority="5" operator="equal">
      <formula>"yes"</formula>
    </cfRule>
  </conditionalFormatting>
  <conditionalFormatting sqref="S123:S127">
    <cfRule type="cellIs" dxfId="100" priority="4" operator="equal">
      <formula>"no"</formula>
    </cfRule>
  </conditionalFormatting>
  <conditionalFormatting sqref="S123:S127">
    <cfRule type="cellIs" dxfId="99" priority="3" operator="equal">
      <formula>"yes"</formula>
    </cfRule>
  </conditionalFormatting>
  <conditionalFormatting sqref="C123:C127">
    <cfRule type="cellIs" dxfId="98" priority="1" operator="equal">
      <formula>0</formula>
    </cfRule>
    <cfRule type="cellIs" dxfId="97" priority="2" operator="equal">
      <formula>1</formula>
    </cfRule>
  </conditionalFormatting>
  <hyperlinks>
    <hyperlink ref="G1" r:id="rId1" display="now"/>
    <hyperlink ref="I1" r:id="rId2"/>
  </hyperlinks>
  <pageMargins left="0.7" right="0.7" top="0.78740157499999996" bottom="0.78740157499999996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6"/>
  <sheetViews>
    <sheetView zoomScale="85" zoomScaleNormal="85" workbookViewId="0">
      <pane ySplit="4" topLeftCell="A5" activePane="bottomLeft" state="frozen"/>
      <selection activeCell="B1" sqref="B1"/>
      <selection pane="bottomLeft"/>
    </sheetView>
  </sheetViews>
  <sheetFormatPr baseColWidth="10" defaultColWidth="11.5546875" defaultRowHeight="14.4"/>
  <cols>
    <col min="1" max="1" width="40" style="7" customWidth="1"/>
    <col min="2" max="2" width="19.6640625" style="41" bestFit="1" customWidth="1"/>
    <col min="3" max="3" width="6.33203125" style="4" customWidth="1"/>
    <col min="4" max="4" width="17.6640625" style="3" customWidth="1"/>
    <col min="5" max="5" width="13.88671875" style="3" customWidth="1"/>
    <col min="6" max="6" width="10.5546875" style="4" customWidth="1"/>
    <col min="7" max="7" width="12.33203125" style="5" customWidth="1"/>
    <col min="8" max="8" width="11.21875" style="4" customWidth="1"/>
    <col min="9" max="9" width="10.109375" style="4" customWidth="1"/>
    <col min="10" max="10" width="10.33203125" style="4" customWidth="1"/>
    <col min="11" max="11" width="11.5546875" style="4" customWidth="1"/>
    <col min="12" max="12" width="13.6640625" style="3" customWidth="1"/>
    <col min="13" max="13" width="12.6640625" style="3" customWidth="1"/>
    <col min="14" max="14" width="14.44140625" style="6" hidden="1" customWidth="1"/>
    <col min="15" max="15" width="19.33203125" style="3" hidden="1" customWidth="1"/>
    <col min="16" max="16" width="13.6640625" style="3" customWidth="1"/>
    <col min="17" max="18" width="12.6640625" style="3" customWidth="1"/>
    <col min="19" max="19" width="11.5546875" style="4" customWidth="1"/>
    <col min="20" max="20" width="17.5546875" style="61" customWidth="1"/>
    <col min="21" max="23" width="12.109375" style="3" customWidth="1"/>
    <col min="24" max="24" width="13" style="62" customWidth="1"/>
    <col min="25" max="25" width="16.88671875" style="7" customWidth="1"/>
    <col min="26" max="26" width="15" style="3" customWidth="1"/>
    <col min="27" max="27" width="15.109375" style="7" customWidth="1"/>
    <col min="28" max="29" width="11.5546875" style="62" customWidth="1"/>
    <col min="30" max="30" width="13" style="62" customWidth="1"/>
    <col min="31" max="32" width="15.109375" style="62" customWidth="1"/>
    <col min="33" max="34" width="11.5546875" style="7" customWidth="1"/>
    <col min="35" max="35" width="13" style="62" customWidth="1"/>
    <col min="36" max="37" width="15.109375" style="62" customWidth="1"/>
    <col min="38" max="38" width="13.21875" style="7" customWidth="1"/>
    <col min="39" max="39" width="11.5546875" style="7" customWidth="1"/>
    <col min="40" max="40" width="18.77734375" style="62" customWidth="1"/>
    <col min="41" max="41" width="15.109375" style="62" customWidth="1"/>
    <col min="42" max="42" width="10.77734375" style="4" customWidth="1"/>
    <col min="43" max="43" width="13.77734375" style="7" customWidth="1"/>
    <col min="44" max="46" width="11.5546875" style="7" customWidth="1"/>
    <col min="47" max="16384" width="11.5546875" style="7"/>
  </cols>
  <sheetData>
    <row r="1" spans="1:42" ht="21">
      <c r="D1" s="95" t="s">
        <v>118</v>
      </c>
      <c r="E1" s="95"/>
      <c r="F1" s="95"/>
      <c r="G1" s="174" t="s">
        <v>117</v>
      </c>
      <c r="H1" s="7"/>
      <c r="I1" s="174" t="s">
        <v>119</v>
      </c>
      <c r="J1" s="95"/>
      <c r="K1" s="95"/>
    </row>
    <row r="2" spans="1:42" ht="21">
      <c r="A2" s="91" t="s">
        <v>16</v>
      </c>
      <c r="B2" s="175">
        <f>short!B2</f>
        <v>100</v>
      </c>
      <c r="C2" s="7"/>
      <c r="D2" s="93" t="s">
        <v>116</v>
      </c>
    </row>
    <row r="3" spans="1:42" ht="21">
      <c r="A3" s="92" t="s">
        <v>35</v>
      </c>
      <c r="B3" s="73">
        <f>short!B3</f>
        <v>30</v>
      </c>
      <c r="C3" s="94"/>
      <c r="D3" s="93" t="s">
        <v>115</v>
      </c>
      <c r="I3" s="96"/>
    </row>
    <row r="4" spans="1:42" s="72" customFormat="1" ht="21">
      <c r="C4" s="77"/>
      <c r="D4" s="93" t="s">
        <v>145</v>
      </c>
      <c r="I4" s="73"/>
      <c r="J4" s="73"/>
      <c r="K4" s="73"/>
      <c r="L4" s="74"/>
      <c r="M4" s="74"/>
      <c r="N4" s="75"/>
      <c r="O4" s="74"/>
      <c r="P4" s="74"/>
      <c r="Q4" s="74"/>
      <c r="R4" s="74"/>
      <c r="S4" s="73"/>
      <c r="T4" s="76"/>
      <c r="U4" s="74"/>
      <c r="V4" s="74"/>
      <c r="W4" s="74"/>
      <c r="X4" s="77"/>
      <c r="Z4" s="74"/>
      <c r="AB4" s="77"/>
      <c r="AC4" s="77"/>
      <c r="AD4" s="77"/>
      <c r="AE4" s="77"/>
      <c r="AF4" s="77"/>
      <c r="AI4" s="77"/>
      <c r="AJ4" s="77"/>
      <c r="AK4" s="77"/>
      <c r="AN4" s="77"/>
      <c r="AO4" s="77"/>
      <c r="AP4" s="73"/>
    </row>
    <row r="5" spans="1:42" s="72" customFormat="1" ht="21.6" thickBot="1">
      <c r="C5" s="77"/>
      <c r="D5" s="93"/>
      <c r="I5" s="73"/>
      <c r="J5" s="73"/>
      <c r="K5" s="73"/>
      <c r="L5" s="74"/>
      <c r="M5" s="74"/>
      <c r="N5" s="75"/>
      <c r="O5" s="74"/>
      <c r="P5" s="74"/>
      <c r="Q5" s="74"/>
      <c r="R5" s="74"/>
      <c r="S5" s="73"/>
      <c r="T5" s="76"/>
      <c r="U5" s="74"/>
      <c r="V5" s="74"/>
      <c r="W5" s="74"/>
      <c r="X5" s="77"/>
      <c r="Z5" s="74"/>
      <c r="AB5" s="77"/>
      <c r="AC5" s="77"/>
      <c r="AD5" s="77"/>
      <c r="AE5" s="77"/>
      <c r="AF5" s="77"/>
      <c r="AI5" s="77"/>
      <c r="AJ5" s="77"/>
      <c r="AK5" s="77"/>
      <c r="AN5" s="77"/>
      <c r="AO5" s="77"/>
      <c r="AP5" s="73"/>
    </row>
    <row r="6" spans="1:42" s="72" customFormat="1" ht="18.600000000000001" customHeight="1">
      <c r="A6" s="207" t="s">
        <v>138</v>
      </c>
      <c r="B6" s="71" t="s">
        <v>114</v>
      </c>
      <c r="C6" s="210" t="s">
        <v>111</v>
      </c>
      <c r="D6" s="211"/>
      <c r="E6" s="210" t="s">
        <v>112</v>
      </c>
      <c r="F6" s="212"/>
      <c r="I6" s="73"/>
      <c r="J6" s="73"/>
      <c r="K6" s="73"/>
      <c r="L6" s="74"/>
      <c r="M6" s="74"/>
      <c r="N6" s="75"/>
      <c r="O6" s="74"/>
      <c r="P6" s="74"/>
      <c r="Q6" s="74"/>
      <c r="R6" s="74"/>
      <c r="S6" s="73"/>
      <c r="T6" s="76"/>
      <c r="U6" s="74"/>
      <c r="V6" s="74"/>
      <c r="W6" s="74"/>
      <c r="X6" s="77"/>
      <c r="Z6" s="74"/>
      <c r="AB6" s="77"/>
      <c r="AC6" s="77"/>
      <c r="AD6" s="77"/>
      <c r="AE6" s="77"/>
      <c r="AF6" s="77"/>
      <c r="AI6" s="77"/>
      <c r="AJ6" s="77"/>
      <c r="AK6" s="77"/>
      <c r="AN6" s="77"/>
      <c r="AO6" s="77"/>
      <c r="AP6" s="73"/>
    </row>
    <row r="7" spans="1:42" s="72" customFormat="1" ht="18.600000000000001" customHeight="1">
      <c r="A7" s="208"/>
      <c r="B7" s="78" t="str">
        <f>AC132</f>
        <v>.SunFest</v>
      </c>
      <c r="C7" s="204" t="str">
        <f>AH132</f>
        <v>.Лакшми</v>
      </c>
      <c r="D7" s="213"/>
      <c r="E7" s="204" t="str">
        <f>AM132</f>
        <v>.Буревестник</v>
      </c>
      <c r="F7" s="205"/>
      <c r="I7" s="73"/>
      <c r="J7" s="73"/>
      <c r="K7" s="73"/>
      <c r="L7" s="74"/>
      <c r="M7" s="74"/>
      <c r="N7" s="75"/>
      <c r="O7" s="74"/>
      <c r="P7" s="74"/>
      <c r="Q7" s="74"/>
      <c r="R7" s="74"/>
      <c r="S7" s="73"/>
      <c r="T7" s="76"/>
      <c r="U7" s="74"/>
      <c r="V7" s="74"/>
      <c r="W7" s="74"/>
      <c r="X7" s="77"/>
      <c r="Z7" s="74"/>
      <c r="AB7" s="77"/>
      <c r="AC7" s="77"/>
      <c r="AD7" s="77"/>
      <c r="AE7" s="77"/>
      <c r="AF7" s="77"/>
      <c r="AI7" s="77"/>
      <c r="AJ7" s="77"/>
      <c r="AK7" s="77"/>
      <c r="AN7" s="77"/>
      <c r="AO7" s="77"/>
      <c r="AP7" s="73"/>
    </row>
    <row r="8" spans="1:42" s="72" customFormat="1" ht="18.600000000000001" customHeight="1" thickBot="1">
      <c r="A8" s="209"/>
      <c r="B8" s="78" t="str">
        <f>AD132</f>
        <v>.Moonbay</v>
      </c>
      <c r="C8" s="204" t="str">
        <f>AI132</f>
        <v>.DauriFinance</v>
      </c>
      <c r="D8" s="213"/>
      <c r="E8" s="204" t="str">
        <f>AN132</f>
        <v>.DauriFinance</v>
      </c>
      <c r="F8" s="205"/>
      <c r="I8" s="73"/>
      <c r="J8" s="73"/>
      <c r="K8" s="73"/>
      <c r="L8" s="74"/>
      <c r="M8" s="74"/>
      <c r="N8" s="75"/>
      <c r="O8" s="74"/>
      <c r="P8" s="74"/>
      <c r="Q8" s="74"/>
      <c r="R8" s="74"/>
      <c r="S8" s="73"/>
      <c r="T8" s="76"/>
      <c r="U8" s="74"/>
      <c r="V8" s="74"/>
      <c r="W8" s="74"/>
      <c r="X8" s="77"/>
      <c r="Z8" s="74"/>
      <c r="AB8" s="77"/>
      <c r="AC8" s="77"/>
      <c r="AD8" s="77"/>
      <c r="AE8" s="77"/>
      <c r="AF8" s="77"/>
      <c r="AI8" s="77"/>
      <c r="AJ8" s="77"/>
      <c r="AK8" s="77"/>
      <c r="AN8" s="77"/>
      <c r="AO8" s="77"/>
      <c r="AP8" s="73"/>
    </row>
    <row r="9" spans="1:42" s="72" customFormat="1" ht="16.95" customHeight="1">
      <c r="A9" s="79" t="s">
        <v>97</v>
      </c>
      <c r="B9" s="172">
        <f>Z132</f>
        <v>160</v>
      </c>
      <c r="C9" s="199">
        <f>Z133</f>
        <v>159.04</v>
      </c>
      <c r="D9" s="206"/>
      <c r="E9" s="199">
        <f>Z134</f>
        <v>153</v>
      </c>
      <c r="F9" s="200"/>
      <c r="I9" s="73"/>
      <c r="J9" s="73"/>
      <c r="K9" s="73"/>
      <c r="L9" s="74"/>
      <c r="M9" s="74"/>
      <c r="N9" s="75"/>
      <c r="O9" s="74"/>
      <c r="P9" s="74"/>
      <c r="Q9" s="74"/>
      <c r="R9" s="74"/>
      <c r="S9" s="73"/>
      <c r="T9" s="76"/>
      <c r="U9" s="74"/>
      <c r="V9" s="74"/>
      <c r="W9" s="74"/>
      <c r="X9" s="77"/>
      <c r="Z9" s="74"/>
      <c r="AB9" s="77"/>
      <c r="AC9" s="77"/>
      <c r="AD9" s="77"/>
      <c r="AE9" s="77"/>
      <c r="AF9" s="77"/>
      <c r="AI9" s="77"/>
      <c r="AJ9" s="77"/>
      <c r="AK9" s="77"/>
      <c r="AN9" s="77"/>
      <c r="AO9" s="77"/>
      <c r="AP9" s="73"/>
    </row>
    <row r="10" spans="1:42" s="72" customFormat="1" ht="15" customHeight="1">
      <c r="A10" s="80" t="s">
        <v>98</v>
      </c>
      <c r="B10" s="172">
        <f>AA132</f>
        <v>5.333333333333333</v>
      </c>
      <c r="C10" s="199">
        <f>AE132</f>
        <v>5.68</v>
      </c>
      <c r="D10" s="200"/>
      <c r="E10" s="199">
        <f>AJ132</f>
        <v>5.666666666666667</v>
      </c>
      <c r="F10" s="200"/>
      <c r="I10" s="73"/>
      <c r="J10" s="73"/>
      <c r="K10" s="73"/>
      <c r="L10" s="74"/>
      <c r="M10" s="74"/>
      <c r="N10" s="75"/>
      <c r="O10" s="74"/>
      <c r="P10" s="74"/>
      <c r="Q10" s="74"/>
      <c r="R10" s="74"/>
      <c r="S10" s="73"/>
      <c r="T10" s="76"/>
      <c r="U10" s="74"/>
      <c r="V10" s="74"/>
      <c r="W10" s="74"/>
      <c r="X10" s="77"/>
      <c r="Z10" s="74"/>
      <c r="AB10" s="77"/>
      <c r="AC10" s="77"/>
      <c r="AD10" s="77"/>
      <c r="AE10" s="77"/>
      <c r="AF10" s="77"/>
      <c r="AI10" s="77"/>
      <c r="AJ10" s="77"/>
      <c r="AK10" s="77"/>
      <c r="AN10" s="77"/>
      <c r="AO10" s="77"/>
      <c r="AP10" s="73"/>
    </row>
    <row r="11" spans="1:42" s="72" customFormat="1" ht="15" customHeight="1" thickBot="1">
      <c r="A11" s="81" t="s">
        <v>96</v>
      </c>
      <c r="B11" s="82">
        <f>Y132</f>
        <v>30</v>
      </c>
      <c r="C11" s="201">
        <f>AF132</f>
        <v>28</v>
      </c>
      <c r="D11" s="202"/>
      <c r="E11" s="201">
        <f>AK132</f>
        <v>27</v>
      </c>
      <c r="F11" s="203"/>
      <c r="I11" s="73"/>
      <c r="J11" s="73"/>
      <c r="K11" s="73"/>
      <c r="L11" s="74"/>
      <c r="M11" s="74"/>
      <c r="N11" s="75"/>
      <c r="O11" s="74"/>
      <c r="P11" s="74"/>
      <c r="Q11" s="74"/>
      <c r="R11" s="74"/>
      <c r="S11" s="73"/>
      <c r="T11" s="76"/>
      <c r="U11" s="74"/>
      <c r="V11" s="74"/>
      <c r="W11" s="74"/>
      <c r="X11" s="77"/>
      <c r="Z11" s="74"/>
      <c r="AB11" s="77"/>
      <c r="AC11" s="77"/>
      <c r="AD11" s="77"/>
      <c r="AE11" s="77"/>
      <c r="AF11" s="77"/>
      <c r="AI11" s="77"/>
      <c r="AJ11" s="77"/>
      <c r="AK11" s="77"/>
      <c r="AN11" s="77"/>
      <c r="AO11" s="77"/>
      <c r="AP11" s="73"/>
    </row>
    <row r="12" spans="1:42" s="72" customFormat="1" ht="15" customHeight="1" thickBot="1">
      <c r="A12" s="135"/>
      <c r="B12" s="87"/>
      <c r="C12" s="87"/>
      <c r="D12" s="87"/>
      <c r="E12" s="87"/>
      <c r="F12" s="87"/>
      <c r="I12" s="73"/>
      <c r="J12" s="73"/>
      <c r="K12" s="73"/>
      <c r="L12" s="74"/>
      <c r="M12" s="74"/>
      <c r="N12" s="75"/>
      <c r="O12" s="74"/>
      <c r="P12" s="74"/>
      <c r="Q12" s="74"/>
      <c r="R12" s="74"/>
      <c r="S12" s="73"/>
      <c r="T12" s="76"/>
      <c r="U12" s="74"/>
      <c r="V12" s="74"/>
      <c r="W12" s="74"/>
      <c r="X12" s="77"/>
      <c r="Z12" s="74"/>
      <c r="AB12" s="77"/>
      <c r="AC12" s="77"/>
      <c r="AD12" s="77"/>
      <c r="AE12" s="77"/>
      <c r="AF12" s="77"/>
      <c r="AI12" s="77"/>
      <c r="AJ12" s="77"/>
      <c r="AK12" s="77"/>
      <c r="AN12" s="77"/>
      <c r="AO12" s="77"/>
      <c r="AP12" s="73"/>
    </row>
    <row r="13" spans="1:42" s="72" customFormat="1" ht="18.600000000000001" customHeight="1">
      <c r="A13" s="207" t="s">
        <v>137</v>
      </c>
      <c r="B13" s="71" t="s">
        <v>114</v>
      </c>
      <c r="C13" s="210" t="s">
        <v>111</v>
      </c>
      <c r="D13" s="211"/>
      <c r="E13" s="210" t="s">
        <v>112</v>
      </c>
      <c r="F13" s="212"/>
      <c r="G13" s="210" t="s">
        <v>139</v>
      </c>
      <c r="H13" s="212"/>
      <c r="I13" s="210" t="s">
        <v>140</v>
      </c>
      <c r="J13" s="212"/>
      <c r="K13" s="74"/>
      <c r="L13" s="74"/>
      <c r="M13" s="73"/>
      <c r="N13" s="76"/>
      <c r="O13" s="74"/>
      <c r="P13" s="74"/>
      <c r="Q13" s="74"/>
      <c r="R13" s="77"/>
      <c r="T13" s="74"/>
      <c r="V13" s="77"/>
      <c r="W13" s="77"/>
      <c r="X13" s="77"/>
      <c r="Y13" s="77"/>
      <c r="Z13" s="77"/>
      <c r="AC13" s="77"/>
      <c r="AD13" s="77"/>
      <c r="AE13" s="77"/>
      <c r="AH13" s="77"/>
      <c r="AI13" s="77"/>
      <c r="AJ13" s="73"/>
    </row>
    <row r="14" spans="1:42" s="72" customFormat="1" ht="18.600000000000001" customHeight="1">
      <c r="A14" s="208"/>
      <c r="B14" s="78" t="str">
        <f>IF(B16="no plan","no plan",AP132)</f>
        <v>.13Party</v>
      </c>
      <c r="C14" s="204" t="str">
        <f>IF(C16="no plan","no plan",AS132)</f>
        <v>.Суши</v>
      </c>
      <c r="D14" s="213"/>
      <c r="E14" s="204" t="str">
        <f>IF(E16="no plan","no plan",AV132)</f>
        <v>.Dezato</v>
      </c>
      <c r="F14" s="205"/>
      <c r="G14" s="204" t="str">
        <f>IF(G16="no plan","no plan",AY132)</f>
        <v>.SummerWind</v>
      </c>
      <c r="H14" s="205"/>
      <c r="I14" s="204" t="str">
        <f>IF(I16="no plan","no plan",BB132)</f>
        <v>.Tosi</v>
      </c>
      <c r="J14" s="205"/>
      <c r="K14" s="74"/>
      <c r="L14" s="74"/>
      <c r="M14" s="73"/>
      <c r="N14" s="76"/>
      <c r="O14" s="74"/>
      <c r="P14" s="74"/>
      <c r="Q14" s="74"/>
      <c r="R14" s="77"/>
      <c r="T14" s="74"/>
      <c r="V14" s="77"/>
      <c r="W14" s="77"/>
      <c r="X14" s="77"/>
      <c r="Y14" s="77"/>
      <c r="Z14" s="77"/>
      <c r="AC14" s="77"/>
      <c r="AD14" s="77"/>
      <c r="AE14" s="77"/>
      <c r="AH14" s="77"/>
      <c r="AI14" s="77"/>
      <c r="AJ14" s="73"/>
    </row>
    <row r="15" spans="1:42" s="72" customFormat="1" ht="18.600000000000001" customHeight="1" thickBot="1">
      <c r="A15" s="209"/>
      <c r="B15" s="78" t="str">
        <f>IF(B16="no plan","no plan",AQ132)</f>
        <v>.Moonbay</v>
      </c>
      <c r="C15" s="204" t="str">
        <f>IF(C16="no plan","no plan",AT132)</f>
        <v>.MySushi</v>
      </c>
      <c r="D15" s="213"/>
      <c r="E15" s="204" t="str">
        <f>IF(E16="no plan","no plan",AW132)</f>
        <v>.MySushi</v>
      </c>
      <c r="F15" s="205"/>
      <c r="G15" s="204" t="str">
        <f>IF(G16="no plan","no plan",AZ132)</f>
        <v>.Invegus</v>
      </c>
      <c r="H15" s="205"/>
      <c r="I15" s="204" t="str">
        <f>IF(I16="no plan","no plan",BC132)</f>
        <v>.DauriNext</v>
      </c>
      <c r="J15" s="205"/>
      <c r="K15" s="74"/>
      <c r="L15" s="74"/>
      <c r="M15" s="73"/>
      <c r="N15" s="76"/>
      <c r="O15" s="74"/>
      <c r="P15" s="74"/>
      <c r="Q15" s="74"/>
      <c r="R15" s="77"/>
      <c r="T15" s="74"/>
      <c r="V15" s="77"/>
      <c r="W15" s="77"/>
      <c r="X15" s="77"/>
      <c r="Y15" s="77"/>
      <c r="Z15" s="77"/>
      <c r="AC15" s="77"/>
      <c r="AD15" s="77"/>
      <c r="AE15" s="77"/>
      <c r="AH15" s="77"/>
      <c r="AI15" s="77"/>
      <c r="AJ15" s="73"/>
    </row>
    <row r="16" spans="1:42" s="72" customFormat="1" ht="16.95" customHeight="1">
      <c r="A16" s="79" t="s">
        <v>98</v>
      </c>
      <c r="B16" s="172">
        <f>R132</f>
        <v>9.66</v>
      </c>
      <c r="C16" s="199">
        <f>R133</f>
        <v>7.6666666666666661</v>
      </c>
      <c r="D16" s="206"/>
      <c r="E16" s="199">
        <f>R134</f>
        <v>7.6000000000000005</v>
      </c>
      <c r="F16" s="200"/>
      <c r="G16" s="199">
        <f>R135</f>
        <v>7</v>
      </c>
      <c r="H16" s="200"/>
      <c r="I16" s="199">
        <f>R136</f>
        <v>6.1428571428571432</v>
      </c>
      <c r="J16" s="200"/>
      <c r="K16" s="74"/>
      <c r="L16" s="74"/>
      <c r="M16" s="73"/>
      <c r="N16" s="76"/>
      <c r="O16" s="74"/>
      <c r="P16" s="74"/>
      <c r="Q16" s="74"/>
      <c r="R16" s="77"/>
      <c r="T16" s="74"/>
      <c r="V16" s="77"/>
      <c r="W16" s="77"/>
      <c r="X16" s="77"/>
      <c r="Y16" s="77"/>
      <c r="Z16" s="77"/>
      <c r="AC16" s="77"/>
      <c r="AD16" s="77"/>
      <c r="AE16" s="77"/>
      <c r="AH16" s="77"/>
      <c r="AI16" s="77"/>
      <c r="AJ16" s="73"/>
    </row>
    <row r="17" spans="1:55" s="72" customFormat="1" ht="15" customHeight="1">
      <c r="A17" s="80" t="s">
        <v>136</v>
      </c>
      <c r="B17" s="172">
        <f>SUMIF(R25:R127,R132,P25:P127)</f>
        <v>125.58</v>
      </c>
      <c r="C17" s="199">
        <f>SUMIF(R25:R127,R133,P25:P127)</f>
        <v>114.99999999999999</v>
      </c>
      <c r="D17" s="200"/>
      <c r="E17" s="199">
        <f>SUMIF(R25:R127,R134,P25:P127)</f>
        <v>114.00000000000001</v>
      </c>
      <c r="F17" s="200"/>
      <c r="G17" s="199">
        <f>SUMIF(R25:R127,R135,P25:P127)</f>
        <v>140</v>
      </c>
      <c r="H17" s="200"/>
      <c r="I17" s="199">
        <f>SUMIF(R25:R127,R136,P25:P127)</f>
        <v>129</v>
      </c>
      <c r="J17" s="200"/>
      <c r="K17" s="74"/>
      <c r="L17" s="74"/>
      <c r="M17" s="73"/>
      <c r="N17" s="76"/>
      <c r="O17" s="74"/>
      <c r="P17" s="74"/>
      <c r="Q17" s="74"/>
      <c r="R17" s="77"/>
      <c r="T17" s="74"/>
      <c r="V17" s="77"/>
      <c r="W17" s="77"/>
      <c r="X17" s="77"/>
      <c r="Y17" s="77"/>
      <c r="Z17" s="77"/>
      <c r="AC17" s="77"/>
      <c r="AD17" s="77"/>
      <c r="AE17" s="77"/>
      <c r="AH17" s="77"/>
      <c r="AI17" s="77"/>
      <c r="AJ17" s="73"/>
    </row>
    <row r="18" spans="1:55" s="72" customFormat="1" ht="15" customHeight="1" thickBot="1">
      <c r="A18" s="81" t="s">
        <v>96</v>
      </c>
      <c r="B18" s="82">
        <f>SUMIF(R25:R127,R132,H25:H127)</f>
        <v>13</v>
      </c>
      <c r="C18" s="201">
        <f>SUMIF(R25:R127,R133,H25:H127)</f>
        <v>15</v>
      </c>
      <c r="D18" s="202"/>
      <c r="E18" s="201">
        <f>SUMIF(R25:R127,R134,H25:H127)</f>
        <v>15</v>
      </c>
      <c r="F18" s="203"/>
      <c r="G18" s="201">
        <f>SUMIF(R25:R127,R135,H25:H127)</f>
        <v>20</v>
      </c>
      <c r="H18" s="203"/>
      <c r="I18" s="201">
        <f>SUMIF(R25:R127,R136,H25:H127)</f>
        <v>21</v>
      </c>
      <c r="J18" s="203"/>
      <c r="K18" s="74"/>
      <c r="L18" s="74"/>
      <c r="M18" s="73"/>
      <c r="N18" s="76"/>
      <c r="O18" s="74"/>
      <c r="P18" s="74"/>
      <c r="Q18" s="74"/>
      <c r="R18" s="77"/>
      <c r="T18" s="74"/>
      <c r="V18" s="77"/>
      <c r="W18" s="77"/>
      <c r="X18" s="77"/>
      <c r="Y18" s="77"/>
      <c r="Z18" s="77"/>
      <c r="AC18" s="77"/>
      <c r="AD18" s="77"/>
      <c r="AE18" s="77"/>
      <c r="AH18" s="77"/>
      <c r="AI18" s="77"/>
      <c r="AJ18" s="73"/>
    </row>
    <row r="19" spans="1:55" s="72" customFormat="1" ht="15" customHeight="1" thickBot="1">
      <c r="A19" s="83"/>
      <c r="B19" s="84"/>
      <c r="C19" s="84"/>
      <c r="D19" s="74"/>
      <c r="E19" s="84"/>
      <c r="F19" s="74"/>
      <c r="I19" s="73"/>
      <c r="J19" s="73"/>
      <c r="K19" s="73"/>
      <c r="L19" s="74"/>
      <c r="M19" s="74"/>
      <c r="N19" s="75"/>
      <c r="O19" s="74"/>
      <c r="P19" s="74"/>
      <c r="Q19" s="74"/>
      <c r="R19" s="74"/>
      <c r="S19" s="73"/>
      <c r="T19" s="76"/>
      <c r="U19" s="74"/>
      <c r="V19" s="74"/>
      <c r="W19" s="74"/>
      <c r="X19" s="77"/>
      <c r="Z19" s="74"/>
      <c r="AB19" s="77"/>
      <c r="AC19" s="77"/>
      <c r="AD19" s="77"/>
      <c r="AE19" s="77"/>
      <c r="AF19" s="77"/>
      <c r="AI19" s="77"/>
      <c r="AJ19" s="77"/>
      <c r="AK19" s="77"/>
      <c r="AN19" s="77"/>
      <c r="AO19" s="77"/>
      <c r="AP19" s="73"/>
    </row>
    <row r="20" spans="1:55" s="72" customFormat="1" ht="15" customHeight="1" thickBot="1">
      <c r="A20" s="85" t="s">
        <v>99</v>
      </c>
      <c r="B20" s="86">
        <f>T132</f>
        <v>5</v>
      </c>
      <c r="C20" s="87"/>
      <c r="D20" s="74"/>
      <c r="E20" s="87"/>
      <c r="F20" s="74"/>
      <c r="G20" s="73"/>
      <c r="H20" s="73"/>
      <c r="I20" s="73"/>
      <c r="J20" s="73"/>
      <c r="K20" s="73"/>
      <c r="L20" s="74"/>
      <c r="M20" s="74"/>
      <c r="N20" s="75"/>
      <c r="O20" s="74"/>
      <c r="P20" s="74"/>
      <c r="Q20" s="74"/>
      <c r="R20" s="74"/>
      <c r="S20" s="73"/>
      <c r="T20" s="76"/>
      <c r="U20" s="74"/>
      <c r="V20" s="74"/>
      <c r="W20" s="74"/>
      <c r="X20" s="77"/>
      <c r="Z20" s="74"/>
      <c r="AB20" s="77"/>
      <c r="AC20" s="77"/>
      <c r="AD20" s="77"/>
      <c r="AE20" s="77"/>
      <c r="AF20" s="77"/>
      <c r="AI20" s="77"/>
      <c r="AJ20" s="77"/>
      <c r="AK20" s="77"/>
      <c r="AN20" s="77"/>
      <c r="AO20" s="77"/>
      <c r="AP20" s="73"/>
    </row>
    <row r="21" spans="1:55" ht="16.2" thickBot="1">
      <c r="A21" s="88" t="s">
        <v>96</v>
      </c>
      <c r="B21" s="89">
        <f>U132</f>
        <v>104.15</v>
      </c>
      <c r="C21" s="189" t="str">
        <f>W132</f>
        <v>.Alcatrazes</v>
      </c>
      <c r="D21" s="190"/>
      <c r="E21" s="189" t="str">
        <f>X132</f>
        <v>.Bet4Money</v>
      </c>
      <c r="F21" s="190"/>
    </row>
    <row r="22" spans="1:55" ht="18.600000000000001" thickBot="1">
      <c r="A22" s="1"/>
      <c r="B22" s="2"/>
      <c r="C22" s="2"/>
      <c r="D22" s="7"/>
      <c r="Y22" s="191">
        <f>A7</f>
        <v>0</v>
      </c>
      <c r="Z22" s="192"/>
      <c r="AA22" s="192"/>
      <c r="AB22" s="192"/>
      <c r="AC22" s="192"/>
      <c r="AD22" s="192"/>
      <c r="AE22" s="193"/>
      <c r="AF22" s="193"/>
      <c r="AG22" s="193"/>
      <c r="AH22" s="193"/>
      <c r="AI22" s="193"/>
      <c r="AJ22" s="193"/>
      <c r="AK22" s="193"/>
      <c r="AL22" s="193"/>
      <c r="AM22" s="193"/>
      <c r="AN22" s="194"/>
      <c r="AO22" s="156">
        <f>A14</f>
        <v>0</v>
      </c>
      <c r="AP22" s="157"/>
      <c r="AQ22" s="155"/>
      <c r="AR22" s="155"/>
      <c r="AS22" s="155"/>
      <c r="AT22" s="155"/>
    </row>
    <row r="23" spans="1:55" ht="16.2" thickBot="1">
      <c r="A23" s="1"/>
      <c r="B23" s="2"/>
      <c r="C23" s="2"/>
      <c r="T23" s="195" t="s">
        <v>94</v>
      </c>
      <c r="U23" s="196"/>
      <c r="V23" s="196"/>
      <c r="W23" s="196"/>
      <c r="X23" s="98"/>
      <c r="Y23" s="197" t="s">
        <v>129</v>
      </c>
      <c r="Z23" s="198"/>
      <c r="AA23" s="198"/>
      <c r="AB23" s="198"/>
      <c r="AC23" s="198"/>
      <c r="AD23" s="136"/>
      <c r="AE23" s="197" t="s">
        <v>110</v>
      </c>
      <c r="AF23" s="198"/>
      <c r="AG23" s="198"/>
      <c r="AH23" s="198"/>
      <c r="AI23" s="136"/>
      <c r="AJ23" s="197" t="s">
        <v>113</v>
      </c>
      <c r="AK23" s="198"/>
      <c r="AL23" s="198"/>
      <c r="AM23" s="198"/>
      <c r="AN23" s="98"/>
      <c r="AO23" s="183" t="s">
        <v>114</v>
      </c>
      <c r="AP23" s="184"/>
      <c r="AQ23" s="185"/>
      <c r="AR23" s="183" t="s">
        <v>111</v>
      </c>
      <c r="AS23" s="184"/>
      <c r="AT23" s="185"/>
      <c r="AU23" s="183" t="s">
        <v>112</v>
      </c>
      <c r="AV23" s="184"/>
      <c r="AW23" s="185"/>
      <c r="AX23" s="183" t="s">
        <v>139</v>
      </c>
      <c r="AY23" s="184"/>
      <c r="AZ23" s="185"/>
      <c r="BA23" s="183" t="s">
        <v>140</v>
      </c>
      <c r="BB23" s="184"/>
      <c r="BC23" s="185"/>
    </row>
    <row r="24" spans="1:55" s="17" customFormat="1" ht="43.2">
      <c r="A24" s="186"/>
      <c r="B24" s="8" t="s">
        <v>1</v>
      </c>
      <c r="C24" s="8" t="s">
        <v>102</v>
      </c>
      <c r="D24" s="9" t="s">
        <v>0</v>
      </c>
      <c r="E24" s="9" t="s">
        <v>2</v>
      </c>
      <c r="F24" s="170" t="s">
        <v>143</v>
      </c>
      <c r="G24" s="10" t="s">
        <v>3</v>
      </c>
      <c r="H24" s="8" t="s">
        <v>4</v>
      </c>
      <c r="I24" s="170" t="s">
        <v>144</v>
      </c>
      <c r="J24" s="8"/>
      <c r="K24" s="8" t="s">
        <v>6</v>
      </c>
      <c r="L24" s="9" t="s">
        <v>9</v>
      </c>
      <c r="M24" s="9" t="s">
        <v>10</v>
      </c>
      <c r="N24" s="11" t="s">
        <v>38</v>
      </c>
      <c r="O24" s="2" t="s">
        <v>36</v>
      </c>
      <c r="P24" s="9" t="s">
        <v>37</v>
      </c>
      <c r="Q24" s="148" t="s">
        <v>131</v>
      </c>
      <c r="R24" s="148" t="s">
        <v>130</v>
      </c>
      <c r="S24" s="12" t="s">
        <v>17</v>
      </c>
      <c r="T24" s="13" t="s">
        <v>94</v>
      </c>
      <c r="U24" s="9" t="s">
        <v>95</v>
      </c>
      <c r="V24" s="8" t="s">
        <v>104</v>
      </c>
      <c r="W24" s="12" t="s">
        <v>105</v>
      </c>
      <c r="X24" s="16" t="s">
        <v>122</v>
      </c>
      <c r="Y24" s="173" t="s">
        <v>106</v>
      </c>
      <c r="Z24" s="14" t="s">
        <v>95</v>
      </c>
      <c r="AA24" s="15" t="s">
        <v>107</v>
      </c>
      <c r="AB24" s="15" t="s">
        <v>104</v>
      </c>
      <c r="AC24" s="15" t="s">
        <v>121</v>
      </c>
      <c r="AD24" s="137" t="s">
        <v>122</v>
      </c>
      <c r="AE24" s="173" t="s">
        <v>107</v>
      </c>
      <c r="AF24" s="15" t="s">
        <v>106</v>
      </c>
      <c r="AG24" s="15" t="s">
        <v>104</v>
      </c>
      <c r="AH24" s="15" t="s">
        <v>105</v>
      </c>
      <c r="AI24" s="137" t="s">
        <v>122</v>
      </c>
      <c r="AJ24" s="173" t="s">
        <v>107</v>
      </c>
      <c r="AK24" s="15" t="s">
        <v>106</v>
      </c>
      <c r="AL24" s="15" t="s">
        <v>104</v>
      </c>
      <c r="AM24" s="15" t="s">
        <v>105</v>
      </c>
      <c r="AN24" s="137" t="s">
        <v>122</v>
      </c>
      <c r="AO24" s="169" t="s">
        <v>132</v>
      </c>
      <c r="AP24" s="170" t="s">
        <v>105</v>
      </c>
      <c r="AQ24" s="171" t="s">
        <v>133</v>
      </c>
      <c r="AR24" s="169" t="s">
        <v>132</v>
      </c>
      <c r="AS24" s="170" t="s">
        <v>105</v>
      </c>
      <c r="AT24" s="171" t="s">
        <v>133</v>
      </c>
      <c r="AU24" s="169" t="s">
        <v>132</v>
      </c>
      <c r="AV24" s="170" t="s">
        <v>105</v>
      </c>
      <c r="AW24" s="171" t="s">
        <v>133</v>
      </c>
      <c r="AX24" s="169" t="s">
        <v>132</v>
      </c>
      <c r="AY24" s="170" t="s">
        <v>105</v>
      </c>
      <c r="AZ24" s="171" t="s">
        <v>133</v>
      </c>
      <c r="BA24" s="169" t="s">
        <v>132</v>
      </c>
      <c r="BB24" s="170" t="s">
        <v>105</v>
      </c>
      <c r="BC24" s="171" t="s">
        <v>133</v>
      </c>
    </row>
    <row r="25" spans="1:55" ht="14.4" customHeight="1" thickBot="1">
      <c r="A25" s="187"/>
      <c r="B25" s="18" t="s">
        <v>50</v>
      </c>
      <c r="C25" s="19">
        <v>1</v>
      </c>
      <c r="D25" s="20">
        <v>10</v>
      </c>
      <c r="E25" s="20">
        <v>10</v>
      </c>
      <c r="F25" s="19">
        <v>30</v>
      </c>
      <c r="G25" s="21">
        <v>0.05</v>
      </c>
      <c r="H25" s="19">
        <v>372</v>
      </c>
      <c r="I25" s="22">
        <v>1</v>
      </c>
      <c r="J25" s="19"/>
      <c r="K25" s="19" t="s">
        <v>8</v>
      </c>
      <c r="L25" s="20" t="str">
        <f>IF(AND($B$2&gt;=D25,$B$2&lt;=E25),H25/F25*G25*$B$2+IF(I25=1,$B$2),"-")</f>
        <v>-</v>
      </c>
      <c r="M25" s="20" t="str">
        <f>IF($L25="-","-",$L25/$H25)</f>
        <v>-</v>
      </c>
      <c r="N25" s="23">
        <f>INT($B$3/H25)</f>
        <v>0</v>
      </c>
      <c r="O25" s="3" t="str">
        <f>IF(AND(M25&lt;&gt;"-",H25&lt;=$B$3),INT($B$3/H25)*L25,"wrong time or amount")</f>
        <v>wrong time or amount</v>
      </c>
      <c r="P25" s="20" t="str">
        <f>IF(OR(S25="no",S25="inactive"),"-",L25)</f>
        <v>-</v>
      </c>
      <c r="Q25" s="20" t="str">
        <f>IF($P25="-","-",$P25/$H25)</f>
        <v>-</v>
      </c>
      <c r="R25" s="20" t="str">
        <f>IF(OR($P25="-",$I25=1),"-",$P25/$H25)</f>
        <v>-</v>
      </c>
      <c r="S25" s="24" t="str">
        <f>IF(C25=1,IF(O25="wrong time or amount","no","yes"),"inactive")</f>
        <v>no</v>
      </c>
      <c r="T25" s="25" t="str">
        <f>IF(S25="yes",H25,"-")</f>
        <v>-</v>
      </c>
      <c r="U25" s="20" t="str">
        <f>IF(T25=$T$132,P25,"-")</f>
        <v>-</v>
      </c>
      <c r="V25" s="20" t="str">
        <f>IF(U25=$U$132,B25,"")</f>
        <v/>
      </c>
      <c r="W25" s="26" t="str">
        <f t="shared" ref="W25:W89" si="0">IF(V25&lt;&gt;"",CONCATENATE(".",V25),"-")</f>
        <v>-</v>
      </c>
      <c r="X25" s="28" t="str">
        <f>IF(V25=$B25,CONCATENATE(".",$B$24),"")</f>
        <v/>
      </c>
      <c r="Y25" s="25" t="str">
        <f>IF(Z25=$Z$132,H25,"-")</f>
        <v>-</v>
      </c>
      <c r="Z25" s="20" t="str">
        <f>IF(S25="yes",P25,"-")</f>
        <v>-</v>
      </c>
      <c r="AA25" s="20" t="str">
        <f>IF(Z25=$Z$132,Q25,"-")</f>
        <v>-</v>
      </c>
      <c r="AB25" s="27" t="str">
        <f>IF(Z25=$Z$132,B25,"")</f>
        <v/>
      </c>
      <c r="AC25" s="27" t="str">
        <f t="shared" ref="AC25:AC41" si="1">IF(AB25&lt;&gt;"",CONCATENATE(".",AB25),"-")</f>
        <v>-</v>
      </c>
      <c r="AD25" s="138" t="str">
        <f>IF(AB25=B25,CONCATENATE(".",$B$24),"")</f>
        <v/>
      </c>
      <c r="AE25" s="144" t="str">
        <f>IF($Z25=$Z$133,$Q25,"-")</f>
        <v>-</v>
      </c>
      <c r="AF25" s="143" t="str">
        <f>IF($Z25=$Z$133,$H25,"-")</f>
        <v>-</v>
      </c>
      <c r="AG25" s="27" t="str">
        <f>IF(Z25=$Z$133,B25,"")</f>
        <v/>
      </c>
      <c r="AH25" s="27" t="str">
        <f t="shared" ref="AH25" si="2">IF(AG25&lt;&gt;"",CONCATENATE(".",AG25),"-")</f>
        <v>-</v>
      </c>
      <c r="AI25" s="138" t="str">
        <f>IF(AG25=$B25,CONCATENATE(".",$B$24),"")</f>
        <v/>
      </c>
      <c r="AJ25" s="144" t="str">
        <f>IF(Z25=$Z$134,$Q25,"-")</f>
        <v>-</v>
      </c>
      <c r="AK25" s="143" t="str">
        <f>IF($Z25=$Z$134,$H25,"-")</f>
        <v>-</v>
      </c>
      <c r="AL25" s="27" t="str">
        <f>IF(Z25=$Z$134,B25,"")</f>
        <v/>
      </c>
      <c r="AM25" s="27" t="str">
        <f t="shared" ref="AM25" si="3">IF(AL25&lt;&gt;"",CONCATENATE(".",AL25),"-")</f>
        <v>-</v>
      </c>
      <c r="AN25" s="138" t="str">
        <f>IF(AL25=$B25,CONCATENATE(".",$B$24),"")</f>
        <v/>
      </c>
      <c r="AO25" s="164" t="str">
        <f>IF(R25=$R$132,$B25,"-")</f>
        <v>-</v>
      </c>
      <c r="AP25" s="19" t="str">
        <f>IF(AO25=B25,CONCATENATE(".",$B25),"-")</f>
        <v>-</v>
      </c>
      <c r="AQ25" s="28" t="str">
        <f>IF(AO25=$B25,CONCATENATE(".",$B$24),"")</f>
        <v/>
      </c>
      <c r="AR25" s="164" t="str">
        <f>IF(R25=$R$133,$B25,"-")</f>
        <v>-</v>
      </c>
      <c r="AS25" s="19" t="str">
        <f>IF(AR25=$B25,CONCATENATE(".",$B25),"-")</f>
        <v>-</v>
      </c>
      <c r="AT25" s="28" t="str">
        <f t="shared" ref="AT25:AT29" si="4">IF(AR25=$B25,CONCATENATE(".",$B$24),"")</f>
        <v/>
      </c>
      <c r="AU25" s="164" t="str">
        <f>IF($R25=$R$134,$B25,"-")</f>
        <v>-</v>
      </c>
      <c r="AV25" s="19" t="str">
        <f>IF(AU25=$B25,CONCATENATE(".",$B25),"-")</f>
        <v>-</v>
      </c>
      <c r="AW25" s="28" t="str">
        <f t="shared" ref="AW25:AW29" si="5">IF(AU25=$B25,CONCATENATE(".",$B$24),"")</f>
        <v/>
      </c>
      <c r="AX25" s="164" t="str">
        <f>IF($R25=$R$135,$B25,"-")</f>
        <v>-</v>
      </c>
      <c r="AY25" s="19" t="str">
        <f t="shared" ref="AY25:AY29" si="6">IF(AX25=$B25,CONCATENATE(".",$B25),"-")</f>
        <v>-</v>
      </c>
      <c r="AZ25" s="28" t="str">
        <f t="shared" ref="AZ25:AZ29" si="7">IF(AX25=$B25,CONCATENATE(".",$B$24),"")</f>
        <v/>
      </c>
      <c r="BA25" s="164" t="str">
        <f>IF($R25=$R$136,$B25,"-")</f>
        <v>-</v>
      </c>
      <c r="BB25" s="19" t="str">
        <f t="shared" ref="BB25:BB29" si="8">IF(BA25=$B25,CONCATENATE(".",$B25),"-")</f>
        <v>-</v>
      </c>
      <c r="BC25" s="28" t="str">
        <f t="shared" ref="BC25:BC29" si="9">IF(BA25=$B25,CONCATENATE(".",$B$24),"")</f>
        <v/>
      </c>
    </row>
    <row r="26" spans="1:55" ht="15" thickBot="1">
      <c r="A26" s="187"/>
      <c r="B26" s="18" t="s">
        <v>51</v>
      </c>
      <c r="C26" s="19">
        <v>1</v>
      </c>
      <c r="D26" s="20">
        <v>50</v>
      </c>
      <c r="E26" s="20">
        <v>50</v>
      </c>
      <c r="F26" s="19">
        <v>30</v>
      </c>
      <c r="G26" s="21">
        <v>7.0000000000000007E-2</v>
      </c>
      <c r="H26" s="19">
        <v>372</v>
      </c>
      <c r="I26" s="22">
        <v>1</v>
      </c>
      <c r="J26" s="19"/>
      <c r="K26" s="19" t="s">
        <v>8</v>
      </c>
      <c r="L26" s="20" t="str">
        <f>IF(AND($B$2&gt;=D26,$B$2&lt;=E26),H26/F26*G26*$B$2+IF(I26=1,$B$2),"-")</f>
        <v>-</v>
      </c>
      <c r="M26" s="20" t="str">
        <f>IF($L26="-","-",$L26/$H26)</f>
        <v>-</v>
      </c>
      <c r="N26" s="23">
        <f>INT($B$3/H26)</f>
        <v>0</v>
      </c>
      <c r="O26" s="3" t="str">
        <f>IF(AND(M26&lt;&gt;"-",H26&lt;=$B$3),INT($B$3/H26)*L26,"wrong time or amount")</f>
        <v>wrong time or amount</v>
      </c>
      <c r="P26" s="20" t="str">
        <f>IF(OR(S26="no",S26="inactive"),"-",L26)</f>
        <v>-</v>
      </c>
      <c r="Q26" s="20" t="str">
        <f>IF($P26="-","-",$P26/$H26)</f>
        <v>-</v>
      </c>
      <c r="R26" s="20" t="str">
        <f>IF(OR($P26="-",$I26=1),"-",$P26/$H26)</f>
        <v>-</v>
      </c>
      <c r="S26" s="24" t="str">
        <f>IF(C26=1,IF(O26="wrong time or amount","no","yes"),"inactive")</f>
        <v>no</v>
      </c>
      <c r="T26" s="25" t="str">
        <f>IF(S26="yes",H26,"-")</f>
        <v>-</v>
      </c>
      <c r="U26" s="20" t="str">
        <f>IF(T26=$T$132,P26,"-")</f>
        <v>-</v>
      </c>
      <c r="V26" s="20" t="str">
        <f>IF(U26=$U$132,B26,"")</f>
        <v/>
      </c>
      <c r="W26" s="26" t="str">
        <f t="shared" si="0"/>
        <v>-</v>
      </c>
      <c r="X26" s="28" t="str">
        <f t="shared" ref="X26:X29" si="10">IF(V26=$B26,CONCATENATE(".",$B$24),"")</f>
        <v/>
      </c>
      <c r="Y26" s="25" t="str">
        <f>IF(Z26=$Z$132,H26,"-")</f>
        <v>-</v>
      </c>
      <c r="Z26" s="20" t="str">
        <f t="shared" ref="Z26:Z90" si="11">IF(S26="yes",P26,"-")</f>
        <v>-</v>
      </c>
      <c r="AA26" s="20" t="str">
        <f>IF(Z26=$Z$132,Q26,"-")</f>
        <v>-</v>
      </c>
      <c r="AB26" s="27" t="str">
        <f>IF(Z26=$Z$132,B26,"")</f>
        <v/>
      </c>
      <c r="AC26" s="27" t="str">
        <f t="shared" si="1"/>
        <v>-</v>
      </c>
      <c r="AD26" s="138" t="str">
        <f>IF(AB26=B26,CONCATENATE(".",$B$24),"")</f>
        <v/>
      </c>
      <c r="AE26" s="144" t="str">
        <f>IF($Z26=$Z$133,$Q26,"-")</f>
        <v>-</v>
      </c>
      <c r="AF26" s="143" t="str">
        <f>IF($Z26=$Z$133,$H26,"-")</f>
        <v>-</v>
      </c>
      <c r="AG26" s="27" t="str">
        <f>IF(Z26=$Z$133,B26,"")</f>
        <v/>
      </c>
      <c r="AH26" s="27" t="str">
        <f>IF(AG26&lt;&gt;"",CONCATENATE(".",AG26),"-")</f>
        <v>-</v>
      </c>
      <c r="AI26" s="138" t="str">
        <f t="shared" ref="AI26:AI29" si="12">IF(AG26=$B26,CONCATENATE(".",$B$24),"")</f>
        <v/>
      </c>
      <c r="AJ26" s="144" t="str">
        <f>IF(Z26=$Z$134,$Q26,"-")</f>
        <v>-</v>
      </c>
      <c r="AK26" s="143" t="str">
        <f>IF($Z26=$Z$134,$H26,"-")</f>
        <v>-</v>
      </c>
      <c r="AL26" s="27" t="str">
        <f>IF(Z26=$Z$134,B26,"")</f>
        <v/>
      </c>
      <c r="AM26" s="27" t="str">
        <f t="shared" ref="AM26:AM90" si="13">IF(AL26&lt;&gt;"",CONCATENATE(".",AL26),"-")</f>
        <v>-</v>
      </c>
      <c r="AN26" s="138" t="str">
        <f t="shared" ref="AN26:AN29" si="14">IF(AL26=$B26,CONCATENATE(".",$B$24),"")</f>
        <v/>
      </c>
      <c r="AO26" s="164" t="str">
        <f>IF(R26=$R$132,$B26,"-")</f>
        <v>-</v>
      </c>
      <c r="AP26" s="19" t="str">
        <f>IF(AO26=B26,CONCATENATE(".",$B26),"-")</f>
        <v>-</v>
      </c>
      <c r="AQ26" s="28" t="str">
        <f t="shared" ref="AQ26:AQ29" si="15">IF(AO26=$B26,CONCATENATE(".",$B$24),"")</f>
        <v/>
      </c>
      <c r="AR26" s="164" t="str">
        <f>IF(R26=$R$133,$B26,"-")</f>
        <v>-</v>
      </c>
      <c r="AS26" s="19" t="str">
        <f t="shared" ref="AS26:AS89" si="16">IF(AR26=$B26,CONCATENATE(".",$B26),"-")</f>
        <v>-</v>
      </c>
      <c r="AT26" s="28" t="str">
        <f t="shared" si="4"/>
        <v/>
      </c>
      <c r="AU26" s="164" t="str">
        <f>IF($R26=$R$134,$B26,"-")</f>
        <v>-</v>
      </c>
      <c r="AV26" s="19" t="str">
        <f t="shared" ref="AV26:AV89" si="17">IF(AU26=$B26,CONCATENATE(".",$B26),"-")</f>
        <v>-</v>
      </c>
      <c r="AW26" s="28" t="str">
        <f t="shared" si="5"/>
        <v/>
      </c>
      <c r="AX26" s="164" t="str">
        <f t="shared" ref="AX26:AX89" si="18">IF($R26=$R$135,$B26,"-")</f>
        <v>-</v>
      </c>
      <c r="AY26" s="19" t="str">
        <f t="shared" si="6"/>
        <v>-</v>
      </c>
      <c r="AZ26" s="28" t="str">
        <f t="shared" si="7"/>
        <v/>
      </c>
      <c r="BA26" s="164" t="str">
        <f t="shared" ref="BA26:BA89" si="19">IF($R26=$R$136,$B26,"-")</f>
        <v>-</v>
      </c>
      <c r="BB26" s="19" t="str">
        <f t="shared" si="8"/>
        <v>-</v>
      </c>
      <c r="BC26" s="28" t="str">
        <f t="shared" si="9"/>
        <v/>
      </c>
    </row>
    <row r="27" spans="1:55" ht="15" thickBot="1">
      <c r="A27" s="187"/>
      <c r="B27" s="18" t="s">
        <v>52</v>
      </c>
      <c r="C27" s="19">
        <v>1</v>
      </c>
      <c r="D27" s="20">
        <v>100</v>
      </c>
      <c r="E27" s="20">
        <v>100</v>
      </c>
      <c r="F27" s="19">
        <v>30</v>
      </c>
      <c r="G27" s="21">
        <v>0.1</v>
      </c>
      <c r="H27" s="19">
        <v>372</v>
      </c>
      <c r="I27" s="22">
        <v>1</v>
      </c>
      <c r="J27" s="19"/>
      <c r="K27" s="19" t="s">
        <v>8</v>
      </c>
      <c r="L27" s="20">
        <f>IF(AND($B$2&gt;=D27,$B$2&lt;=E27),H27/F27*G27*$B$2+IF(I27=1,$B$2),"-")</f>
        <v>224.00000000000003</v>
      </c>
      <c r="M27" s="20">
        <f>IF($L27="-","-",$L27/$H27)</f>
        <v>0.60215053763440873</v>
      </c>
      <c r="N27" s="23">
        <f>INT($B$3/H27)</f>
        <v>0</v>
      </c>
      <c r="O27" s="3" t="str">
        <f>IF(AND(M27&lt;&gt;"-",H27&lt;=$B$3),INT($B$3/H27)*L27,"wrong time or amount")</f>
        <v>wrong time or amount</v>
      </c>
      <c r="P27" s="20" t="str">
        <f>IF(OR(S27="no",S27="inactive"),"-",L27)</f>
        <v>-</v>
      </c>
      <c r="Q27" s="20" t="str">
        <f>IF($P27="-","-",$P27/$H27)</f>
        <v>-</v>
      </c>
      <c r="R27" s="20" t="str">
        <f>IF(OR($P27="-",$I27=1),"-",$P27/$H27)</f>
        <v>-</v>
      </c>
      <c r="S27" s="24" t="str">
        <f>IF(C27=1,IF(O27="wrong time or amount","no","yes"),"inactive")</f>
        <v>no</v>
      </c>
      <c r="T27" s="25" t="str">
        <f>IF(S27="yes",H27,"-")</f>
        <v>-</v>
      </c>
      <c r="U27" s="20" t="str">
        <f>IF(T27=$T$132,P27,"-")</f>
        <v>-</v>
      </c>
      <c r="V27" s="20" t="str">
        <f>IF(U27=$U$132,B27,"")</f>
        <v/>
      </c>
      <c r="W27" s="26" t="str">
        <f t="shared" si="0"/>
        <v>-</v>
      </c>
      <c r="X27" s="28" t="str">
        <f t="shared" si="10"/>
        <v/>
      </c>
      <c r="Y27" s="25" t="str">
        <f>IF(Z27=$Z$132,H27,"-")</f>
        <v>-</v>
      </c>
      <c r="Z27" s="20" t="str">
        <f t="shared" si="11"/>
        <v>-</v>
      </c>
      <c r="AA27" s="20" t="str">
        <f>IF(Z27=$Z$132,Q27,"-")</f>
        <v>-</v>
      </c>
      <c r="AB27" s="27" t="str">
        <f>IF(Z27=$Z$132,B27,"")</f>
        <v/>
      </c>
      <c r="AC27" s="27" t="str">
        <f t="shared" si="1"/>
        <v>-</v>
      </c>
      <c r="AD27" s="138" t="str">
        <f>IF(AB27=B27,CONCATENATE(".",$B$24),"")</f>
        <v/>
      </c>
      <c r="AE27" s="144" t="str">
        <f>IF($Z27=$Z$133,$Q27,"-")</f>
        <v>-</v>
      </c>
      <c r="AF27" s="143" t="str">
        <f>IF($Z27=$Z$133,$H27,"-")</f>
        <v>-</v>
      </c>
      <c r="AG27" s="27" t="str">
        <f>IF(Z27=$Z$133,B27,"")</f>
        <v/>
      </c>
      <c r="AH27" s="27" t="str">
        <f>IF(AG27&lt;&gt;"",CONCATENATE(".",AG27),"-")</f>
        <v>-</v>
      </c>
      <c r="AI27" s="138" t="str">
        <f t="shared" si="12"/>
        <v/>
      </c>
      <c r="AJ27" s="144" t="str">
        <f>IF(Z27=$Z$134,$Q27,"-")</f>
        <v>-</v>
      </c>
      <c r="AK27" s="143" t="str">
        <f>IF($Z27=$Z$134,$H27,"-")</f>
        <v>-</v>
      </c>
      <c r="AL27" s="27" t="str">
        <f>IF(Z27=$Z$134,B27,"")</f>
        <v/>
      </c>
      <c r="AM27" s="27" t="str">
        <f t="shared" si="13"/>
        <v>-</v>
      </c>
      <c r="AN27" s="138" t="str">
        <f t="shared" si="14"/>
        <v/>
      </c>
      <c r="AO27" s="164" t="str">
        <f>IF(R27=$R$132,$B27,"-")</f>
        <v>-</v>
      </c>
      <c r="AP27" s="19" t="str">
        <f>IF(AO27=B27,CONCATENATE(".",$B27),"-")</f>
        <v>-</v>
      </c>
      <c r="AQ27" s="28" t="str">
        <f t="shared" si="15"/>
        <v/>
      </c>
      <c r="AR27" s="164" t="str">
        <f>IF(R27=$R$133,$B27,"-")</f>
        <v>-</v>
      </c>
      <c r="AS27" s="19" t="str">
        <f t="shared" si="16"/>
        <v>-</v>
      </c>
      <c r="AT27" s="28" t="str">
        <f t="shared" si="4"/>
        <v/>
      </c>
      <c r="AU27" s="164" t="str">
        <f>IF($R27=$R$134,$B27,"-")</f>
        <v>-</v>
      </c>
      <c r="AV27" s="19" t="str">
        <f t="shared" si="17"/>
        <v>-</v>
      </c>
      <c r="AW27" s="28" t="str">
        <f t="shared" si="5"/>
        <v/>
      </c>
      <c r="AX27" s="164" t="str">
        <f t="shared" si="18"/>
        <v>-</v>
      </c>
      <c r="AY27" s="19" t="str">
        <f t="shared" si="6"/>
        <v>-</v>
      </c>
      <c r="AZ27" s="28" t="str">
        <f t="shared" si="7"/>
        <v/>
      </c>
      <c r="BA27" s="164" t="str">
        <f t="shared" si="19"/>
        <v>-</v>
      </c>
      <c r="BB27" s="19" t="str">
        <f t="shared" si="8"/>
        <v>-</v>
      </c>
      <c r="BC27" s="28" t="str">
        <f t="shared" si="9"/>
        <v/>
      </c>
    </row>
    <row r="28" spans="1:55" ht="15" thickBot="1">
      <c r="A28" s="187"/>
      <c r="B28" s="18" t="s">
        <v>53</v>
      </c>
      <c r="C28" s="19">
        <v>1</v>
      </c>
      <c r="D28" s="20">
        <v>2000</v>
      </c>
      <c r="E28" s="20">
        <v>2000</v>
      </c>
      <c r="F28" s="19">
        <v>30</v>
      </c>
      <c r="G28" s="21">
        <v>0.12</v>
      </c>
      <c r="H28" s="19">
        <v>372</v>
      </c>
      <c r="I28" s="22">
        <v>1</v>
      </c>
      <c r="J28" s="19"/>
      <c r="K28" s="19" t="s">
        <v>8</v>
      </c>
      <c r="L28" s="29" t="str">
        <f>IF(AND($B$2&gt;=D28,$B$2&lt;=E28),H28/F28*G28*$B$2+IF(I28=1,$B$2),"-")</f>
        <v>-</v>
      </c>
      <c r="M28" s="20" t="str">
        <f>IF($L28="-","-",$L28/$H28)</f>
        <v>-</v>
      </c>
      <c r="N28" s="23">
        <f>INT($B$3/H28)</f>
        <v>0</v>
      </c>
      <c r="O28" s="3" t="str">
        <f>IF(AND(M28&lt;&gt;"-",H28&lt;=$B$3),INT($B$3/H28)*L28,"wrong time or amount")</f>
        <v>wrong time or amount</v>
      </c>
      <c r="P28" s="20" t="str">
        <f>IF(OR(S28="no",S28="inactive"),"-",L28)</f>
        <v>-</v>
      </c>
      <c r="Q28" s="20" t="str">
        <f>IF($P28="-","-",$P28/$H28)</f>
        <v>-</v>
      </c>
      <c r="R28" s="20" t="str">
        <f>IF(OR($P28="-",$I28=1),"-",$P28/$H28)</f>
        <v>-</v>
      </c>
      <c r="S28" s="24" t="str">
        <f>IF(C28=1,IF(O28="wrong time or amount","no","yes"),"inactive")</f>
        <v>no</v>
      </c>
      <c r="T28" s="25" t="str">
        <f>IF(S28="yes",H28,"-")</f>
        <v>-</v>
      </c>
      <c r="U28" s="20" t="str">
        <f>IF(T28=$T$132,P28,"-")</f>
        <v>-</v>
      </c>
      <c r="V28" s="20" t="str">
        <f>IF(U28=$U$132,B28,"")</f>
        <v/>
      </c>
      <c r="W28" s="26" t="str">
        <f t="shared" si="0"/>
        <v>-</v>
      </c>
      <c r="X28" s="28" t="str">
        <f t="shared" si="10"/>
        <v/>
      </c>
      <c r="Y28" s="25" t="str">
        <f>IF(Z28=$Z$132,H28,"-")</f>
        <v>-</v>
      </c>
      <c r="Z28" s="20" t="str">
        <f t="shared" si="11"/>
        <v>-</v>
      </c>
      <c r="AA28" s="20" t="str">
        <f>IF(Z28=$Z$132,Q28,"-")</f>
        <v>-</v>
      </c>
      <c r="AB28" s="27" t="str">
        <f>IF(Z28=$Z$132,B28,"")</f>
        <v/>
      </c>
      <c r="AC28" s="27" t="str">
        <f t="shared" si="1"/>
        <v>-</v>
      </c>
      <c r="AD28" s="138" t="str">
        <f>IF(AB28=B28,CONCATENATE(".",$B$24),"")</f>
        <v/>
      </c>
      <c r="AE28" s="144" t="str">
        <f>IF($Z28=$Z$133,$Q28,"-")</f>
        <v>-</v>
      </c>
      <c r="AF28" s="143" t="str">
        <f>IF($Z28=$Z$133,$H28,"-")</f>
        <v>-</v>
      </c>
      <c r="AG28" s="27" t="str">
        <f>IF(Z28=$Z$133,B28,"")</f>
        <v/>
      </c>
      <c r="AH28" s="27" t="str">
        <f>IF(AG28&lt;&gt;"",CONCATENATE(".",AG28),"-")</f>
        <v>-</v>
      </c>
      <c r="AI28" s="138" t="str">
        <f t="shared" si="12"/>
        <v/>
      </c>
      <c r="AJ28" s="144" t="str">
        <f>IF(Z28=$Z$134,$Q28,"-")</f>
        <v>-</v>
      </c>
      <c r="AK28" s="143" t="str">
        <f>IF($Z28=$Z$134,$H28,"-")</f>
        <v>-</v>
      </c>
      <c r="AL28" s="27" t="str">
        <f>IF(Z28=$Z$134,B28,"")</f>
        <v/>
      </c>
      <c r="AM28" s="27" t="str">
        <f t="shared" si="13"/>
        <v>-</v>
      </c>
      <c r="AN28" s="138" t="str">
        <f t="shared" si="14"/>
        <v/>
      </c>
      <c r="AO28" s="164" t="str">
        <f>IF(R28=$R$132,$B28,"-")</f>
        <v>-</v>
      </c>
      <c r="AP28" s="19" t="str">
        <f>IF(AO28=B28,CONCATENATE(".",$B28),"-")</f>
        <v>-</v>
      </c>
      <c r="AQ28" s="28" t="str">
        <f t="shared" si="15"/>
        <v/>
      </c>
      <c r="AR28" s="164" t="str">
        <f>IF(R28=$R$133,$B28,"-")</f>
        <v>-</v>
      </c>
      <c r="AS28" s="19" t="str">
        <f t="shared" si="16"/>
        <v>-</v>
      </c>
      <c r="AT28" s="28" t="str">
        <f t="shared" si="4"/>
        <v/>
      </c>
      <c r="AU28" s="164" t="str">
        <f>IF($R28=$R$134,$B28,"-")</f>
        <v>-</v>
      </c>
      <c r="AV28" s="19" t="str">
        <f t="shared" si="17"/>
        <v>-</v>
      </c>
      <c r="AW28" s="28" t="str">
        <f t="shared" si="5"/>
        <v/>
      </c>
      <c r="AX28" s="164" t="str">
        <f t="shared" si="18"/>
        <v>-</v>
      </c>
      <c r="AY28" s="19" t="str">
        <f t="shared" si="6"/>
        <v>-</v>
      </c>
      <c r="AZ28" s="28" t="str">
        <f t="shared" si="7"/>
        <v/>
      </c>
      <c r="BA28" s="164" t="str">
        <f t="shared" si="19"/>
        <v>-</v>
      </c>
      <c r="BB28" s="19" t="str">
        <f t="shared" si="8"/>
        <v>-</v>
      </c>
      <c r="BC28" s="28" t="str">
        <f t="shared" si="9"/>
        <v/>
      </c>
    </row>
    <row r="29" spans="1:55" s="40" customFormat="1" ht="15" thickBot="1">
      <c r="A29" s="188"/>
      <c r="B29" s="30" t="s">
        <v>54</v>
      </c>
      <c r="C29" s="19">
        <v>0</v>
      </c>
      <c r="D29" s="31">
        <v>150</v>
      </c>
      <c r="E29" s="31">
        <v>2000</v>
      </c>
      <c r="F29" s="32">
        <v>1</v>
      </c>
      <c r="G29" s="33">
        <v>3.5799999999999998E-2</v>
      </c>
      <c r="H29" s="32">
        <v>50</v>
      </c>
      <c r="I29" s="32">
        <v>0</v>
      </c>
      <c r="J29" s="32"/>
      <c r="K29" s="32" t="s">
        <v>8</v>
      </c>
      <c r="L29" s="31" t="str">
        <f>IF(AND($B$2&gt;=D29,$B$2&lt;=E29),H29/F29*G29*$B$2+IF(I29=1,$B$2),"-")</f>
        <v>-</v>
      </c>
      <c r="M29" s="31" t="str">
        <f>IF($L29="-","-",$L29/$H29)</f>
        <v>-</v>
      </c>
      <c r="N29" s="34">
        <f>INT($B$3/H29)</f>
        <v>0</v>
      </c>
      <c r="O29" s="35" t="str">
        <f>IF(AND(M29&lt;&gt;"-",H29&lt;=$B$3),$B$2*(1+G29)^N29,"wrong time or amount")</f>
        <v>wrong time or amount</v>
      </c>
      <c r="P29" s="20" t="str">
        <f>IF(OR(S29="no",S29="inactive"),"-",L29)</f>
        <v>-</v>
      </c>
      <c r="Q29" s="36" t="str">
        <f>IF($P29="-","-",$P29/$H29)</f>
        <v>-</v>
      </c>
      <c r="R29" s="20" t="str">
        <f>IF(OR($P29="-",$I29=1),"-",$P29/$H29)</f>
        <v>-</v>
      </c>
      <c r="S29" s="37" t="str">
        <f>IF(C29=1,IF(O29="wrong time or amount","no","yes"),"inactive")</f>
        <v>inactive</v>
      </c>
      <c r="T29" s="38" t="str">
        <f>IF(S29="yes",H29,"-")</f>
        <v>-</v>
      </c>
      <c r="U29" s="36" t="str">
        <f>IF(T29=$T$132,P29,"-")</f>
        <v>-</v>
      </c>
      <c r="V29" s="36" t="str">
        <f>IF(U29=$U$132,B29,"")</f>
        <v/>
      </c>
      <c r="W29" s="39" t="str">
        <f t="shared" si="0"/>
        <v>-</v>
      </c>
      <c r="X29" s="28" t="str">
        <f t="shared" si="10"/>
        <v/>
      </c>
      <c r="Y29" s="38" t="str">
        <f>IF(Z29=$Z$132,H29,"-")</f>
        <v>-</v>
      </c>
      <c r="Z29" s="20" t="str">
        <f t="shared" si="11"/>
        <v>-</v>
      </c>
      <c r="AA29" s="36" t="str">
        <f>IF(Z29=$Z$132,Q29,"-")</f>
        <v>-</v>
      </c>
      <c r="AB29" s="27" t="str">
        <f>IF(Z29=$Z$132,B29,"")</f>
        <v/>
      </c>
      <c r="AC29" s="109" t="str">
        <f t="shared" si="1"/>
        <v>-</v>
      </c>
      <c r="AD29" s="138" t="str">
        <f>IF(AB29=B29,CONCATENATE(".",$B$24),"")</f>
        <v/>
      </c>
      <c r="AE29" s="144" t="str">
        <f>IF($Z29=$Z$133,$Q29,"-")</f>
        <v>-</v>
      </c>
      <c r="AF29" s="143" t="str">
        <f>IF($Z29=$Z$133,$H29,"-")</f>
        <v>-</v>
      </c>
      <c r="AG29" s="27" t="str">
        <f>IF(Z29=$Z$133,B29,"")</f>
        <v/>
      </c>
      <c r="AH29" s="27" t="str">
        <f>IF(AG29&lt;&gt;"",CONCATENATE(".",AG29),"-")</f>
        <v>-</v>
      </c>
      <c r="AI29" s="138" t="str">
        <f t="shared" si="12"/>
        <v/>
      </c>
      <c r="AJ29" s="144" t="str">
        <f>IF(Z29=$Z$134,$Q29,"-")</f>
        <v>-</v>
      </c>
      <c r="AK29" s="143" t="str">
        <f>IF($Z29=$Z$134,$H29,"-")</f>
        <v>-</v>
      </c>
      <c r="AL29" s="27" t="str">
        <f>IF(Z29=$Z$134,B29,"")</f>
        <v/>
      </c>
      <c r="AM29" s="27" t="str">
        <f t="shared" si="13"/>
        <v>-</v>
      </c>
      <c r="AN29" s="138" t="str">
        <f t="shared" si="14"/>
        <v/>
      </c>
      <c r="AO29" s="164" t="str">
        <f>IF(R29=$R$132,$B29,"-")</f>
        <v>-</v>
      </c>
      <c r="AP29" s="19" t="str">
        <f>IF(AO29=B29,CONCATENATE(".",$B29),"-")</f>
        <v>-</v>
      </c>
      <c r="AQ29" s="28" t="str">
        <f t="shared" si="15"/>
        <v/>
      </c>
      <c r="AR29" s="164" t="str">
        <f>IF(R29=$R$133,$B29,"-")</f>
        <v>-</v>
      </c>
      <c r="AS29" s="19" t="str">
        <f t="shared" si="16"/>
        <v>-</v>
      </c>
      <c r="AT29" s="28" t="str">
        <f t="shared" si="4"/>
        <v/>
      </c>
      <c r="AU29" s="164" t="str">
        <f>IF($R29=$R$134,$B29,"-")</f>
        <v>-</v>
      </c>
      <c r="AV29" s="19" t="str">
        <f t="shared" si="17"/>
        <v>-</v>
      </c>
      <c r="AW29" s="28" t="str">
        <f t="shared" si="5"/>
        <v/>
      </c>
      <c r="AX29" s="164" t="str">
        <f t="shared" si="18"/>
        <v>-</v>
      </c>
      <c r="AY29" s="19" t="str">
        <f t="shared" si="6"/>
        <v>-</v>
      </c>
      <c r="AZ29" s="28" t="str">
        <f t="shared" si="7"/>
        <v/>
      </c>
      <c r="BA29" s="164" t="str">
        <f t="shared" si="19"/>
        <v>-</v>
      </c>
      <c r="BB29" s="19" t="str">
        <f t="shared" si="8"/>
        <v>-</v>
      </c>
      <c r="BC29" s="28" t="str">
        <f t="shared" si="9"/>
        <v/>
      </c>
    </row>
    <row r="30" spans="1:55" s="110" customFormat="1" ht="15" thickBot="1">
      <c r="B30" s="114"/>
      <c r="C30" s="115"/>
      <c r="D30" s="116"/>
      <c r="E30" s="116"/>
      <c r="F30" s="11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34"/>
      <c r="Y30" s="132"/>
      <c r="Z30" s="133"/>
      <c r="AA30" s="133"/>
      <c r="AB30" s="133"/>
      <c r="AC30" s="133"/>
      <c r="AD30" s="139"/>
      <c r="AE30" s="132"/>
      <c r="AF30" s="133"/>
      <c r="AG30" s="133"/>
      <c r="AH30" s="133"/>
      <c r="AI30" s="139"/>
      <c r="AJ30" s="132"/>
      <c r="AK30" s="133"/>
      <c r="AL30" s="133"/>
      <c r="AM30" s="133"/>
      <c r="AN30" s="139"/>
      <c r="AO30" s="124"/>
      <c r="AP30" s="125"/>
      <c r="AQ30" s="154"/>
      <c r="AR30" s="124"/>
      <c r="AS30" s="125"/>
      <c r="AT30" s="154"/>
      <c r="AU30" s="124"/>
      <c r="AV30" s="125"/>
      <c r="AW30" s="154"/>
      <c r="AX30" s="164" t="str">
        <f t="shared" si="18"/>
        <v>-</v>
      </c>
      <c r="AY30" s="125"/>
      <c r="AZ30" s="154"/>
      <c r="BA30" s="164" t="str">
        <f t="shared" si="19"/>
        <v>-</v>
      </c>
      <c r="BB30" s="125"/>
      <c r="BC30" s="154"/>
    </row>
    <row r="31" spans="1:55">
      <c r="A31" s="176"/>
      <c r="B31" s="8" t="s">
        <v>12</v>
      </c>
      <c r="C31" s="8"/>
      <c r="D31" s="9" t="s">
        <v>0</v>
      </c>
      <c r="E31" s="9" t="s">
        <v>2</v>
      </c>
      <c r="F31" s="8" t="s">
        <v>11</v>
      </c>
      <c r="G31" s="10" t="s">
        <v>3</v>
      </c>
      <c r="H31" s="8" t="s">
        <v>4</v>
      </c>
      <c r="I31" s="8" t="s">
        <v>5</v>
      </c>
      <c r="J31" s="8"/>
      <c r="K31" s="8" t="s">
        <v>6</v>
      </c>
      <c r="L31" s="9" t="s">
        <v>9</v>
      </c>
      <c r="M31" s="9" t="s">
        <v>10</v>
      </c>
      <c r="N31" s="23" t="e">
        <f t="shared" ref="N31:N35" si="20">INT($B$3/H31)</f>
        <v>#VALUE!</v>
      </c>
      <c r="O31" s="2" t="s">
        <v>36</v>
      </c>
      <c r="P31" s="9" t="s">
        <v>37</v>
      </c>
      <c r="Q31" s="9" t="s">
        <v>10</v>
      </c>
      <c r="R31" s="9" t="s">
        <v>10</v>
      </c>
      <c r="S31" s="12" t="str">
        <f>S24</f>
        <v>working</v>
      </c>
      <c r="T31" s="25" t="str">
        <f t="shared" ref="T31:T39" si="21">IF(S31="yes",H31,"-")</f>
        <v>-</v>
      </c>
      <c r="U31" s="20" t="str">
        <f t="shared" ref="U31:U39" si="22">IF(T31=$T$132,P31,"-")</f>
        <v>-</v>
      </c>
      <c r="V31" s="20" t="str">
        <f t="shared" ref="V31:V39" si="23">IF(U31=$U$132,B31,"")</f>
        <v/>
      </c>
      <c r="W31" s="26" t="str">
        <f t="shared" si="0"/>
        <v>-</v>
      </c>
      <c r="X31" s="28" t="str">
        <f>IF(V31=$B31,CONCATENATE(".",$B$31),"")</f>
        <v/>
      </c>
      <c r="Y31" s="25" t="str">
        <f t="shared" ref="Y31:Y39" si="24">IF(Z31=$Z$132,H31,"-")</f>
        <v>-</v>
      </c>
      <c r="Z31" s="20" t="str">
        <f t="shared" si="11"/>
        <v>-</v>
      </c>
      <c r="AA31" s="20" t="str">
        <f t="shared" ref="AA31:AA39" si="25">IF(Z31=$Z$132,Q31,"-")</f>
        <v>-</v>
      </c>
      <c r="AB31" s="27" t="str">
        <f t="shared" ref="AB31:AB39" si="26">IF(Z31=$Z$132,B31,"")</f>
        <v/>
      </c>
      <c r="AC31" s="27" t="str">
        <f t="shared" si="1"/>
        <v>-</v>
      </c>
      <c r="AD31" s="138" t="str">
        <f t="shared" ref="AD31:AD39" si="27">IF(AB31=B31,CONCATENATE(".",$B$31),"")</f>
        <v/>
      </c>
      <c r="AE31" s="144" t="str">
        <f t="shared" ref="AE31:AE39" si="28">IF($Z31=$Z$133,$Q31,"-")</f>
        <v>-</v>
      </c>
      <c r="AF31" s="143" t="str">
        <f t="shared" ref="AF31:AF39" si="29">IF($Z31=$Z$133,$H31,"-")</f>
        <v>-</v>
      </c>
      <c r="AG31" s="27" t="str">
        <f t="shared" ref="AG31:AG39" si="30">IF(Z31=$Z$133,B31,"")</f>
        <v/>
      </c>
      <c r="AH31" s="27" t="str">
        <f t="shared" ref="AH31:AH39" si="31">IF(AG31&lt;&gt;"",CONCATENATE(".",AG31),"-")</f>
        <v>-</v>
      </c>
      <c r="AI31" s="138" t="str">
        <f>IF(AG31=$B31,CONCATENATE(".",$B$31),"")</f>
        <v/>
      </c>
      <c r="AJ31" s="144" t="str">
        <f t="shared" ref="AJ31:AJ39" si="32">IF(Z31=$Z$134,$Q31,"-")</f>
        <v>-</v>
      </c>
      <c r="AK31" s="143" t="str">
        <f t="shared" ref="AK31:AK39" si="33">IF($Z31=$Z$134,$H31,"-")</f>
        <v>-</v>
      </c>
      <c r="AL31" s="27" t="str">
        <f t="shared" ref="AL31:AL39" si="34">IF(Z31=$Z$134,B31,"")</f>
        <v/>
      </c>
      <c r="AM31" s="27" t="str">
        <f t="shared" si="13"/>
        <v>-</v>
      </c>
      <c r="AN31" s="138" t="str">
        <f>IF(AL31=$B31,CONCATENATE(".",$B$31),"")</f>
        <v/>
      </c>
      <c r="AO31" s="164" t="str">
        <f t="shared" ref="AO31:AO39" si="35">IF(R31=$R$132,$B31,"-")</f>
        <v>-</v>
      </c>
      <c r="AP31" s="19" t="str">
        <f t="shared" ref="AP31:AP39" si="36">IF(AO31=B31,CONCATENATE(".",$B31),"-")</f>
        <v>-</v>
      </c>
      <c r="AQ31" s="28" t="str">
        <f>IF(AO31=$B31,CONCATENATE(".",$B$31),"")</f>
        <v/>
      </c>
      <c r="AR31" s="164" t="str">
        <f t="shared" ref="AR31:AR39" si="37">IF(R31=$R$133,$B31,"-")</f>
        <v>-</v>
      </c>
      <c r="AS31" s="19" t="str">
        <f t="shared" si="16"/>
        <v>-</v>
      </c>
      <c r="AT31" s="28" t="str">
        <f>IF(AR31=$B31,CONCATENATE(".",$B$31),"")</f>
        <v/>
      </c>
      <c r="AU31" s="164" t="str">
        <f t="shared" ref="AU31:AU39" si="38">IF($R31=$R$134,$B31,"-")</f>
        <v>-</v>
      </c>
      <c r="AV31" s="19" t="str">
        <f t="shared" si="17"/>
        <v>-</v>
      </c>
      <c r="AW31" s="28" t="str">
        <f>IF(AU31=$B31,CONCATENATE(".",$B$31),"")</f>
        <v/>
      </c>
      <c r="AX31" s="164" t="str">
        <f t="shared" si="18"/>
        <v>-</v>
      </c>
      <c r="AY31" s="19" t="str">
        <f t="shared" ref="AY31:AY39" si="39">IF(AX31=$B31,CONCATENATE(".",$B31),"-")</f>
        <v>-</v>
      </c>
      <c r="AZ31" s="28" t="str">
        <f t="shared" ref="AZ31:AZ39" si="40">IF(AX31=$B31,CONCATENATE(".",$B$31),"")</f>
        <v/>
      </c>
      <c r="BA31" s="164" t="str">
        <f t="shared" si="19"/>
        <v>-</v>
      </c>
      <c r="BB31" s="19" t="str">
        <f t="shared" ref="BB31:BB39" si="41">IF(BA31=$B31,CONCATENATE(".",$B31),"-")</f>
        <v>-</v>
      </c>
      <c r="BC31" s="28" t="str">
        <f t="shared" ref="BC31:BC39" si="42">IF(BA31=$B31,CONCATENATE(".",$B$31),"")</f>
        <v/>
      </c>
    </row>
    <row r="32" spans="1:55">
      <c r="A32" s="177"/>
      <c r="B32" s="18" t="s">
        <v>55</v>
      </c>
      <c r="C32" s="19">
        <v>1</v>
      </c>
      <c r="D32" s="20">
        <v>150</v>
      </c>
      <c r="E32" s="20">
        <v>499</v>
      </c>
      <c r="F32" s="19">
        <v>2</v>
      </c>
      <c r="G32" s="21">
        <v>0.09</v>
      </c>
      <c r="H32" s="19">
        <v>30</v>
      </c>
      <c r="I32" s="19">
        <v>0</v>
      </c>
      <c r="J32" s="19"/>
      <c r="K32" s="19" t="s">
        <v>8</v>
      </c>
      <c r="L32" s="20" t="str">
        <f>IF(AND($B$2&gt;=D32,$B$2&lt;=E32),H32/F32*G32*$B$2,"-")</f>
        <v>-</v>
      </c>
      <c r="M32" s="20" t="str">
        <f t="shared" ref="M32:M39" si="43">IF($L32="-","-",$L32/$H32)</f>
        <v>-</v>
      </c>
      <c r="N32" s="23">
        <f t="shared" si="20"/>
        <v>1</v>
      </c>
      <c r="O32" s="3" t="str">
        <f t="shared" ref="O32:O39" si="44">IF(AND(M32&lt;&gt;"-",H32&lt;=$B$3),INT($B$3/H32)*L32,"wrong time or amount")</f>
        <v>wrong time or amount</v>
      </c>
      <c r="P32" s="20" t="str">
        <f t="shared" ref="P32:P39" si="45">IF(OR(S32="no",S32="inactive"),"-",L32)</f>
        <v>-</v>
      </c>
      <c r="Q32" s="20" t="str">
        <f t="shared" ref="Q32:Q39" si="46">IF($P32="-","-",$P32/$H32)</f>
        <v>-</v>
      </c>
      <c r="R32" s="20" t="str">
        <f t="shared" ref="R32:R39" si="47">IF(OR($P32="-",$I32=1),"-",$P32/$H32)</f>
        <v>-</v>
      </c>
      <c r="S32" s="24" t="str">
        <f t="shared" ref="S32:S39" si="48">IF(C32=1,IF(O32="wrong time or amount","no","yes"),"inactive")</f>
        <v>no</v>
      </c>
      <c r="T32" s="25" t="str">
        <f t="shared" si="21"/>
        <v>-</v>
      </c>
      <c r="U32" s="20" t="str">
        <f t="shared" si="22"/>
        <v>-</v>
      </c>
      <c r="V32" s="20" t="str">
        <f t="shared" si="23"/>
        <v/>
      </c>
      <c r="W32" s="26" t="str">
        <f t="shared" si="0"/>
        <v>-</v>
      </c>
      <c r="X32" s="28" t="str">
        <f t="shared" ref="X32:X39" si="49">IF(V32=$B32,CONCATENATE(".",$B$31),"")</f>
        <v/>
      </c>
      <c r="Y32" s="25" t="str">
        <f t="shared" si="24"/>
        <v>-</v>
      </c>
      <c r="Z32" s="20" t="str">
        <f t="shared" si="11"/>
        <v>-</v>
      </c>
      <c r="AA32" s="20" t="str">
        <f t="shared" si="25"/>
        <v>-</v>
      </c>
      <c r="AB32" s="27" t="str">
        <f t="shared" si="26"/>
        <v/>
      </c>
      <c r="AC32" s="27" t="str">
        <f t="shared" si="1"/>
        <v>-</v>
      </c>
      <c r="AD32" s="138" t="str">
        <f t="shared" si="27"/>
        <v/>
      </c>
      <c r="AE32" s="144" t="str">
        <f t="shared" si="28"/>
        <v>-</v>
      </c>
      <c r="AF32" s="143" t="str">
        <f t="shared" si="29"/>
        <v>-</v>
      </c>
      <c r="AG32" s="27" t="str">
        <f t="shared" si="30"/>
        <v/>
      </c>
      <c r="AH32" s="27" t="str">
        <f t="shared" si="31"/>
        <v>-</v>
      </c>
      <c r="AI32" s="138" t="str">
        <f t="shared" ref="AI32:AI39" si="50">IF(AG32=$B32,CONCATENATE(".",$B$31),"")</f>
        <v/>
      </c>
      <c r="AJ32" s="144" t="str">
        <f t="shared" si="32"/>
        <v>-</v>
      </c>
      <c r="AK32" s="143" t="str">
        <f t="shared" si="33"/>
        <v>-</v>
      </c>
      <c r="AL32" s="27" t="str">
        <f t="shared" si="34"/>
        <v/>
      </c>
      <c r="AM32" s="27" t="str">
        <f t="shared" si="13"/>
        <v>-</v>
      </c>
      <c r="AN32" s="138" t="str">
        <f t="shared" ref="AN32:AN39" si="51">IF(AL32=$B32,CONCATENATE(".",$B$31),"")</f>
        <v/>
      </c>
      <c r="AO32" s="164" t="str">
        <f t="shared" si="35"/>
        <v>-</v>
      </c>
      <c r="AP32" s="19" t="str">
        <f t="shared" si="36"/>
        <v>-</v>
      </c>
      <c r="AQ32" s="28" t="str">
        <f t="shared" ref="AQ32:AQ39" si="52">IF(AO32=$B32,CONCATENATE(".",$B$31),"")</f>
        <v/>
      </c>
      <c r="AR32" s="164" t="str">
        <f t="shared" si="37"/>
        <v>-</v>
      </c>
      <c r="AS32" s="19" t="str">
        <f t="shared" si="16"/>
        <v>-</v>
      </c>
      <c r="AT32" s="28" t="str">
        <f t="shared" ref="AT32:AT39" si="53">IF(AR32=$B32,CONCATENATE(".",$B$31),"")</f>
        <v/>
      </c>
      <c r="AU32" s="164" t="str">
        <f t="shared" si="38"/>
        <v>-</v>
      </c>
      <c r="AV32" s="19" t="str">
        <f t="shared" si="17"/>
        <v>-</v>
      </c>
      <c r="AW32" s="28" t="str">
        <f t="shared" ref="AW32:AW39" si="54">IF(AU32=$B32,CONCATENATE(".",$B$31),"")</f>
        <v/>
      </c>
      <c r="AX32" s="164" t="str">
        <f t="shared" si="18"/>
        <v>-</v>
      </c>
      <c r="AY32" s="19" t="str">
        <f t="shared" si="39"/>
        <v>-</v>
      </c>
      <c r="AZ32" s="28" t="str">
        <f t="shared" si="40"/>
        <v/>
      </c>
      <c r="BA32" s="164" t="str">
        <f t="shared" si="19"/>
        <v>-</v>
      </c>
      <c r="BB32" s="19" t="str">
        <f t="shared" si="41"/>
        <v>-</v>
      </c>
      <c r="BC32" s="28" t="str">
        <f t="shared" si="42"/>
        <v/>
      </c>
    </row>
    <row r="33" spans="1:55" ht="15" thickBot="1">
      <c r="A33" s="177"/>
      <c r="B33" s="18" t="s">
        <v>56</v>
      </c>
      <c r="C33" s="19">
        <v>1</v>
      </c>
      <c r="D33" s="20">
        <v>500</v>
      </c>
      <c r="E33" s="20">
        <v>1000</v>
      </c>
      <c r="F33" s="19">
        <v>1</v>
      </c>
      <c r="G33" s="21">
        <v>0.01</v>
      </c>
      <c r="H33" s="19">
        <v>30</v>
      </c>
      <c r="I33" s="22">
        <v>1</v>
      </c>
      <c r="J33" s="19"/>
      <c r="K33" s="19" t="s">
        <v>7</v>
      </c>
      <c r="L33" s="20" t="str">
        <f>IF(AND($B$2&gt;=D33,$B$2&lt;=E33),H33/F33*G33*$B$2+IF(I33=1,$B$2),"-")</f>
        <v>-</v>
      </c>
      <c r="M33" s="20" t="str">
        <f t="shared" si="43"/>
        <v>-</v>
      </c>
      <c r="N33" s="23">
        <f t="shared" si="20"/>
        <v>1</v>
      </c>
      <c r="O33" s="3" t="str">
        <f t="shared" si="44"/>
        <v>wrong time or amount</v>
      </c>
      <c r="P33" s="20" t="str">
        <f t="shared" si="45"/>
        <v>-</v>
      </c>
      <c r="Q33" s="20" t="str">
        <f t="shared" si="46"/>
        <v>-</v>
      </c>
      <c r="R33" s="20" t="str">
        <f t="shared" si="47"/>
        <v>-</v>
      </c>
      <c r="S33" s="24" t="str">
        <f t="shared" si="48"/>
        <v>no</v>
      </c>
      <c r="T33" s="25" t="str">
        <f t="shared" si="21"/>
        <v>-</v>
      </c>
      <c r="U33" s="20" t="str">
        <f t="shared" si="22"/>
        <v>-</v>
      </c>
      <c r="V33" s="20" t="str">
        <f t="shared" si="23"/>
        <v/>
      </c>
      <c r="W33" s="26" t="str">
        <f t="shared" si="0"/>
        <v>-</v>
      </c>
      <c r="X33" s="28" t="str">
        <f t="shared" si="49"/>
        <v/>
      </c>
      <c r="Y33" s="25" t="str">
        <f t="shared" si="24"/>
        <v>-</v>
      </c>
      <c r="Z33" s="20" t="str">
        <f t="shared" si="11"/>
        <v>-</v>
      </c>
      <c r="AA33" s="20" t="str">
        <f t="shared" si="25"/>
        <v>-</v>
      </c>
      <c r="AB33" s="27" t="str">
        <f t="shared" si="26"/>
        <v/>
      </c>
      <c r="AC33" s="27" t="str">
        <f t="shared" si="1"/>
        <v>-</v>
      </c>
      <c r="AD33" s="138" t="str">
        <f t="shared" si="27"/>
        <v/>
      </c>
      <c r="AE33" s="144" t="str">
        <f t="shared" si="28"/>
        <v>-</v>
      </c>
      <c r="AF33" s="143" t="str">
        <f t="shared" si="29"/>
        <v>-</v>
      </c>
      <c r="AG33" s="27" t="str">
        <f t="shared" si="30"/>
        <v/>
      </c>
      <c r="AH33" s="27" t="str">
        <f t="shared" si="31"/>
        <v>-</v>
      </c>
      <c r="AI33" s="138" t="str">
        <f t="shared" si="50"/>
        <v/>
      </c>
      <c r="AJ33" s="144" t="str">
        <f t="shared" si="32"/>
        <v>-</v>
      </c>
      <c r="AK33" s="143" t="str">
        <f t="shared" si="33"/>
        <v>-</v>
      </c>
      <c r="AL33" s="27" t="str">
        <f t="shared" si="34"/>
        <v/>
      </c>
      <c r="AM33" s="27" t="str">
        <f t="shared" si="13"/>
        <v>-</v>
      </c>
      <c r="AN33" s="138" t="str">
        <f t="shared" si="51"/>
        <v/>
      </c>
      <c r="AO33" s="164" t="str">
        <f t="shared" si="35"/>
        <v>-</v>
      </c>
      <c r="AP33" s="19" t="str">
        <f t="shared" si="36"/>
        <v>-</v>
      </c>
      <c r="AQ33" s="28" t="str">
        <f t="shared" si="52"/>
        <v/>
      </c>
      <c r="AR33" s="164" t="str">
        <f t="shared" si="37"/>
        <v>-</v>
      </c>
      <c r="AS33" s="19" t="str">
        <f t="shared" si="16"/>
        <v>-</v>
      </c>
      <c r="AT33" s="28" t="str">
        <f t="shared" si="53"/>
        <v/>
      </c>
      <c r="AU33" s="164" t="str">
        <f t="shared" si="38"/>
        <v>-</v>
      </c>
      <c r="AV33" s="19" t="str">
        <f t="shared" si="17"/>
        <v>-</v>
      </c>
      <c r="AW33" s="28" t="str">
        <f t="shared" si="54"/>
        <v/>
      </c>
      <c r="AX33" s="164" t="str">
        <f t="shared" si="18"/>
        <v>-</v>
      </c>
      <c r="AY33" s="19" t="str">
        <f t="shared" si="39"/>
        <v>-</v>
      </c>
      <c r="AZ33" s="28" t="str">
        <f t="shared" si="40"/>
        <v/>
      </c>
      <c r="BA33" s="164" t="str">
        <f t="shared" si="19"/>
        <v>-</v>
      </c>
      <c r="BB33" s="19" t="str">
        <f t="shared" si="41"/>
        <v>-</v>
      </c>
      <c r="BC33" s="28" t="str">
        <f t="shared" si="42"/>
        <v/>
      </c>
    </row>
    <row r="34" spans="1:55">
      <c r="A34" s="177"/>
      <c r="B34" s="18" t="s">
        <v>57</v>
      </c>
      <c r="C34" s="19">
        <v>1</v>
      </c>
      <c r="D34" s="20">
        <v>1</v>
      </c>
      <c r="E34" s="20">
        <v>150</v>
      </c>
      <c r="F34" s="19">
        <v>1</v>
      </c>
      <c r="G34" s="21">
        <v>4.8000000000000001E-2</v>
      </c>
      <c r="H34" s="19">
        <v>30</v>
      </c>
      <c r="I34" s="19">
        <v>0</v>
      </c>
      <c r="J34" s="19"/>
      <c r="K34" s="19" t="s">
        <v>8</v>
      </c>
      <c r="L34" s="20">
        <f>IF(AND($B$2&gt;=D34,$B$2&lt;=E34),H34/F34*G34*$B$2,"-")</f>
        <v>144</v>
      </c>
      <c r="M34" s="20">
        <f t="shared" si="43"/>
        <v>4.8</v>
      </c>
      <c r="N34" s="23">
        <f t="shared" si="20"/>
        <v>1</v>
      </c>
      <c r="O34" s="3">
        <f t="shared" si="44"/>
        <v>144</v>
      </c>
      <c r="P34" s="20">
        <f t="shared" si="45"/>
        <v>144</v>
      </c>
      <c r="Q34" s="20">
        <f t="shared" si="46"/>
        <v>4.8</v>
      </c>
      <c r="R34" s="20">
        <f t="shared" si="47"/>
        <v>4.8</v>
      </c>
      <c r="S34" s="24" t="str">
        <f t="shared" si="48"/>
        <v>yes</v>
      </c>
      <c r="T34" s="25">
        <f t="shared" si="21"/>
        <v>30</v>
      </c>
      <c r="U34" s="20" t="str">
        <f t="shared" si="22"/>
        <v>-</v>
      </c>
      <c r="V34" s="20" t="str">
        <f t="shared" si="23"/>
        <v/>
      </c>
      <c r="W34" s="26" t="str">
        <f t="shared" si="0"/>
        <v>-</v>
      </c>
      <c r="X34" s="28" t="str">
        <f t="shared" si="49"/>
        <v/>
      </c>
      <c r="Y34" s="25" t="str">
        <f t="shared" si="24"/>
        <v>-</v>
      </c>
      <c r="Z34" s="20">
        <f t="shared" si="11"/>
        <v>144</v>
      </c>
      <c r="AA34" s="20" t="str">
        <f t="shared" si="25"/>
        <v>-</v>
      </c>
      <c r="AB34" s="27" t="str">
        <f t="shared" si="26"/>
        <v/>
      </c>
      <c r="AC34" s="27" t="str">
        <f t="shared" si="1"/>
        <v>-</v>
      </c>
      <c r="AD34" s="138" t="str">
        <f t="shared" si="27"/>
        <v/>
      </c>
      <c r="AE34" s="144" t="str">
        <f t="shared" si="28"/>
        <v>-</v>
      </c>
      <c r="AF34" s="143" t="str">
        <f t="shared" si="29"/>
        <v>-</v>
      </c>
      <c r="AG34" s="27" t="str">
        <f t="shared" si="30"/>
        <v/>
      </c>
      <c r="AH34" s="27" t="str">
        <f t="shared" si="31"/>
        <v>-</v>
      </c>
      <c r="AI34" s="138" t="str">
        <f t="shared" si="50"/>
        <v/>
      </c>
      <c r="AJ34" s="144" t="str">
        <f t="shared" si="32"/>
        <v>-</v>
      </c>
      <c r="AK34" s="143" t="str">
        <f t="shared" si="33"/>
        <v>-</v>
      </c>
      <c r="AL34" s="27" t="str">
        <f t="shared" si="34"/>
        <v/>
      </c>
      <c r="AM34" s="27" t="str">
        <f t="shared" si="13"/>
        <v>-</v>
      </c>
      <c r="AN34" s="138" t="str">
        <f t="shared" si="51"/>
        <v/>
      </c>
      <c r="AO34" s="164" t="str">
        <f t="shared" si="35"/>
        <v>-</v>
      </c>
      <c r="AP34" s="19" t="str">
        <f t="shared" si="36"/>
        <v>-</v>
      </c>
      <c r="AQ34" s="28" t="str">
        <f t="shared" si="52"/>
        <v/>
      </c>
      <c r="AR34" s="164" t="str">
        <f t="shared" si="37"/>
        <v>-</v>
      </c>
      <c r="AS34" s="19" t="str">
        <f t="shared" si="16"/>
        <v>-</v>
      </c>
      <c r="AT34" s="28" t="str">
        <f t="shared" si="53"/>
        <v/>
      </c>
      <c r="AU34" s="164" t="str">
        <f t="shared" si="38"/>
        <v>-</v>
      </c>
      <c r="AV34" s="19" t="str">
        <f t="shared" si="17"/>
        <v>-</v>
      </c>
      <c r="AW34" s="28" t="str">
        <f t="shared" si="54"/>
        <v/>
      </c>
      <c r="AX34" s="164" t="str">
        <f t="shared" si="18"/>
        <v>-</v>
      </c>
      <c r="AY34" s="19" t="str">
        <f t="shared" si="39"/>
        <v>-</v>
      </c>
      <c r="AZ34" s="28" t="str">
        <f t="shared" si="40"/>
        <v/>
      </c>
      <c r="BA34" s="164" t="str">
        <f t="shared" si="19"/>
        <v>-</v>
      </c>
      <c r="BB34" s="19" t="str">
        <f t="shared" si="41"/>
        <v>-</v>
      </c>
      <c r="BC34" s="28" t="str">
        <f t="shared" si="42"/>
        <v/>
      </c>
    </row>
    <row r="35" spans="1:55">
      <c r="A35" s="177"/>
      <c r="B35" s="18" t="s">
        <v>58</v>
      </c>
      <c r="C35" s="19">
        <v>0</v>
      </c>
      <c r="D35" s="20">
        <v>477</v>
      </c>
      <c r="E35" s="20">
        <v>2777</v>
      </c>
      <c r="F35" s="19">
        <v>1</v>
      </c>
      <c r="G35" s="21" t="s">
        <v>14</v>
      </c>
      <c r="H35" s="19">
        <v>7</v>
      </c>
      <c r="I35" s="19">
        <v>0</v>
      </c>
      <c r="J35" s="19"/>
      <c r="K35" s="19" t="s">
        <v>8</v>
      </c>
      <c r="L35" s="20" t="str">
        <f>IF(AND($B$2&gt;=D35,$B$2&lt;=E35),($B$2*7%*6+$B$2*70%),"-")</f>
        <v>-</v>
      </c>
      <c r="M35" s="20" t="str">
        <f t="shared" si="43"/>
        <v>-</v>
      </c>
      <c r="N35" s="42">
        <f t="shared" si="20"/>
        <v>4</v>
      </c>
      <c r="O35" s="3" t="str">
        <f t="shared" si="44"/>
        <v>wrong time or amount</v>
      </c>
      <c r="P35" s="20" t="str">
        <f t="shared" si="45"/>
        <v>-</v>
      </c>
      <c r="Q35" s="20" t="str">
        <f t="shared" si="46"/>
        <v>-</v>
      </c>
      <c r="R35" s="20" t="str">
        <f t="shared" si="47"/>
        <v>-</v>
      </c>
      <c r="S35" s="24" t="str">
        <f t="shared" si="48"/>
        <v>inactive</v>
      </c>
      <c r="T35" s="25" t="str">
        <f t="shared" si="21"/>
        <v>-</v>
      </c>
      <c r="U35" s="20" t="str">
        <f t="shared" si="22"/>
        <v>-</v>
      </c>
      <c r="V35" s="20" t="str">
        <f t="shared" si="23"/>
        <v/>
      </c>
      <c r="W35" s="26" t="str">
        <f t="shared" si="0"/>
        <v>-</v>
      </c>
      <c r="X35" s="28" t="str">
        <f t="shared" si="49"/>
        <v/>
      </c>
      <c r="Y35" s="25" t="str">
        <f t="shared" si="24"/>
        <v>-</v>
      </c>
      <c r="Z35" s="20" t="str">
        <f t="shared" si="11"/>
        <v>-</v>
      </c>
      <c r="AA35" s="20" t="str">
        <f t="shared" si="25"/>
        <v>-</v>
      </c>
      <c r="AB35" s="27" t="str">
        <f t="shared" si="26"/>
        <v/>
      </c>
      <c r="AC35" s="27" t="str">
        <f t="shared" si="1"/>
        <v>-</v>
      </c>
      <c r="AD35" s="138" t="str">
        <f t="shared" si="27"/>
        <v/>
      </c>
      <c r="AE35" s="144" t="str">
        <f t="shared" si="28"/>
        <v>-</v>
      </c>
      <c r="AF35" s="143" t="str">
        <f t="shared" si="29"/>
        <v>-</v>
      </c>
      <c r="AG35" s="27" t="str">
        <f t="shared" si="30"/>
        <v/>
      </c>
      <c r="AH35" s="27" t="str">
        <f t="shared" si="31"/>
        <v>-</v>
      </c>
      <c r="AI35" s="138" t="str">
        <f t="shared" si="50"/>
        <v/>
      </c>
      <c r="AJ35" s="144" t="str">
        <f t="shared" si="32"/>
        <v>-</v>
      </c>
      <c r="AK35" s="143" t="str">
        <f t="shared" si="33"/>
        <v>-</v>
      </c>
      <c r="AL35" s="27" t="str">
        <f t="shared" si="34"/>
        <v/>
      </c>
      <c r="AM35" s="27" t="str">
        <f t="shared" si="13"/>
        <v>-</v>
      </c>
      <c r="AN35" s="138" t="str">
        <f t="shared" si="51"/>
        <v/>
      </c>
      <c r="AO35" s="164" t="str">
        <f t="shared" si="35"/>
        <v>-</v>
      </c>
      <c r="AP35" s="19" t="str">
        <f t="shared" si="36"/>
        <v>-</v>
      </c>
      <c r="AQ35" s="28" t="str">
        <f t="shared" si="52"/>
        <v/>
      </c>
      <c r="AR35" s="164" t="str">
        <f t="shared" si="37"/>
        <v>-</v>
      </c>
      <c r="AS35" s="19" t="str">
        <f t="shared" si="16"/>
        <v>-</v>
      </c>
      <c r="AT35" s="28" t="str">
        <f t="shared" si="53"/>
        <v/>
      </c>
      <c r="AU35" s="164" t="str">
        <f t="shared" si="38"/>
        <v>-</v>
      </c>
      <c r="AV35" s="19" t="str">
        <f t="shared" si="17"/>
        <v>-</v>
      </c>
      <c r="AW35" s="28" t="str">
        <f t="shared" si="54"/>
        <v/>
      </c>
      <c r="AX35" s="164" t="str">
        <f t="shared" si="18"/>
        <v>-</v>
      </c>
      <c r="AY35" s="19" t="str">
        <f t="shared" si="39"/>
        <v>-</v>
      </c>
      <c r="AZ35" s="28" t="str">
        <f t="shared" si="40"/>
        <v/>
      </c>
      <c r="BA35" s="164" t="str">
        <f t="shared" si="19"/>
        <v>-</v>
      </c>
      <c r="BB35" s="19" t="str">
        <f t="shared" si="41"/>
        <v>-</v>
      </c>
      <c r="BC35" s="28" t="str">
        <f t="shared" si="42"/>
        <v/>
      </c>
    </row>
    <row r="36" spans="1:55">
      <c r="A36" s="177"/>
      <c r="B36" s="18" t="s">
        <v>13</v>
      </c>
      <c r="C36" s="19">
        <v>1</v>
      </c>
      <c r="D36" s="20">
        <v>100</v>
      </c>
      <c r="E36" s="20">
        <v>2000</v>
      </c>
      <c r="F36" s="43">
        <f>1/24</f>
        <v>4.1666666666666664E-2</v>
      </c>
      <c r="G36" s="21">
        <v>1.4E-3</v>
      </c>
      <c r="H36" s="19">
        <v>50</v>
      </c>
      <c r="I36" s="19">
        <v>0</v>
      </c>
      <c r="J36" s="19"/>
      <c r="K36" s="19" t="s">
        <v>8</v>
      </c>
      <c r="L36" s="20">
        <f>IF(AND($B$2&gt;=D36,$B$2&lt;=E36),H36/F36*G36*$B$2,"-")</f>
        <v>168</v>
      </c>
      <c r="M36" s="20">
        <f t="shared" si="43"/>
        <v>3.36</v>
      </c>
      <c r="N36" s="6">
        <v>4.58</v>
      </c>
      <c r="O36" s="3" t="str">
        <f t="shared" si="44"/>
        <v>wrong time or amount</v>
      </c>
      <c r="P36" s="20" t="str">
        <f t="shared" si="45"/>
        <v>-</v>
      </c>
      <c r="Q36" s="20" t="str">
        <f t="shared" si="46"/>
        <v>-</v>
      </c>
      <c r="R36" s="20" t="str">
        <f t="shared" si="47"/>
        <v>-</v>
      </c>
      <c r="S36" s="24" t="str">
        <f t="shared" si="48"/>
        <v>no</v>
      </c>
      <c r="T36" s="25" t="str">
        <f t="shared" si="21"/>
        <v>-</v>
      </c>
      <c r="U36" s="20" t="str">
        <f t="shared" si="22"/>
        <v>-</v>
      </c>
      <c r="V36" s="20" t="str">
        <f t="shared" si="23"/>
        <v/>
      </c>
      <c r="W36" s="26" t="str">
        <f t="shared" si="0"/>
        <v>-</v>
      </c>
      <c r="X36" s="28" t="str">
        <f t="shared" si="49"/>
        <v/>
      </c>
      <c r="Y36" s="25" t="str">
        <f t="shared" si="24"/>
        <v>-</v>
      </c>
      <c r="Z36" s="20" t="str">
        <f t="shared" si="11"/>
        <v>-</v>
      </c>
      <c r="AA36" s="20" t="str">
        <f t="shared" si="25"/>
        <v>-</v>
      </c>
      <c r="AB36" s="27" t="str">
        <f t="shared" si="26"/>
        <v/>
      </c>
      <c r="AC36" s="27" t="str">
        <f t="shared" si="1"/>
        <v>-</v>
      </c>
      <c r="AD36" s="138" t="str">
        <f t="shared" si="27"/>
        <v/>
      </c>
      <c r="AE36" s="144" t="str">
        <f t="shared" si="28"/>
        <v>-</v>
      </c>
      <c r="AF36" s="143" t="str">
        <f t="shared" si="29"/>
        <v>-</v>
      </c>
      <c r="AG36" s="27" t="str">
        <f t="shared" si="30"/>
        <v/>
      </c>
      <c r="AH36" s="27" t="str">
        <f t="shared" si="31"/>
        <v>-</v>
      </c>
      <c r="AI36" s="138" t="str">
        <f t="shared" si="50"/>
        <v/>
      </c>
      <c r="AJ36" s="144" t="str">
        <f t="shared" si="32"/>
        <v>-</v>
      </c>
      <c r="AK36" s="143" t="str">
        <f t="shared" si="33"/>
        <v>-</v>
      </c>
      <c r="AL36" s="27" t="str">
        <f t="shared" si="34"/>
        <v/>
      </c>
      <c r="AM36" s="27" t="str">
        <f t="shared" si="13"/>
        <v>-</v>
      </c>
      <c r="AN36" s="138" t="str">
        <f t="shared" si="51"/>
        <v/>
      </c>
      <c r="AO36" s="164" t="str">
        <f t="shared" si="35"/>
        <v>-</v>
      </c>
      <c r="AP36" s="19" t="str">
        <f t="shared" si="36"/>
        <v>-</v>
      </c>
      <c r="AQ36" s="28" t="str">
        <f t="shared" si="52"/>
        <v/>
      </c>
      <c r="AR36" s="164" t="str">
        <f t="shared" si="37"/>
        <v>-</v>
      </c>
      <c r="AS36" s="19" t="str">
        <f t="shared" si="16"/>
        <v>-</v>
      </c>
      <c r="AT36" s="28" t="str">
        <f t="shared" si="53"/>
        <v/>
      </c>
      <c r="AU36" s="164" t="str">
        <f t="shared" si="38"/>
        <v>-</v>
      </c>
      <c r="AV36" s="19" t="str">
        <f t="shared" si="17"/>
        <v>-</v>
      </c>
      <c r="AW36" s="28" t="str">
        <f t="shared" si="54"/>
        <v/>
      </c>
      <c r="AX36" s="164" t="str">
        <f t="shared" si="18"/>
        <v>-</v>
      </c>
      <c r="AY36" s="19" t="str">
        <f t="shared" si="39"/>
        <v>-</v>
      </c>
      <c r="AZ36" s="28" t="str">
        <f t="shared" si="40"/>
        <v/>
      </c>
      <c r="BA36" s="164" t="str">
        <f t="shared" si="19"/>
        <v>-</v>
      </c>
      <c r="BB36" s="19" t="str">
        <f t="shared" si="41"/>
        <v>-</v>
      </c>
      <c r="BC36" s="28" t="str">
        <f t="shared" si="42"/>
        <v/>
      </c>
    </row>
    <row r="37" spans="1:55">
      <c r="A37" s="179"/>
      <c r="B37" s="18" t="s">
        <v>108</v>
      </c>
      <c r="C37" s="19">
        <v>1</v>
      </c>
      <c r="D37" s="44">
        <v>50</v>
      </c>
      <c r="E37" s="44">
        <v>5000</v>
      </c>
      <c r="F37" s="45">
        <v>3</v>
      </c>
      <c r="G37" s="46">
        <v>0.17</v>
      </c>
      <c r="H37" s="47">
        <v>27</v>
      </c>
      <c r="I37" s="47">
        <v>0</v>
      </c>
      <c r="J37" s="47"/>
      <c r="K37" s="19" t="s">
        <v>8</v>
      </c>
      <c r="L37" s="20">
        <f>IF(AND($B$2&gt;=D37,$B$2&lt;=E37),H37/F37*G37*$B$2,"-")</f>
        <v>153</v>
      </c>
      <c r="M37" s="20">
        <f t="shared" si="43"/>
        <v>5.666666666666667</v>
      </c>
      <c r="N37" s="23">
        <f t="shared" ref="N37:N41" si="55">INT($B$3/H37)</f>
        <v>1</v>
      </c>
      <c r="O37" s="3">
        <f t="shared" ref="O37:O38" si="56">IF(AND(M37&lt;&gt;"-",H37&lt;=$B$3),INT($B$3/H37)*L37,"wrong time or amount")</f>
        <v>153</v>
      </c>
      <c r="P37" s="20">
        <f t="shared" si="45"/>
        <v>153</v>
      </c>
      <c r="Q37" s="20">
        <f t="shared" si="46"/>
        <v>5.666666666666667</v>
      </c>
      <c r="R37" s="20">
        <f t="shared" si="47"/>
        <v>5.666666666666667</v>
      </c>
      <c r="S37" s="24" t="str">
        <f t="shared" si="48"/>
        <v>yes</v>
      </c>
      <c r="T37" s="25">
        <f t="shared" si="21"/>
        <v>27</v>
      </c>
      <c r="U37" s="20" t="str">
        <f t="shared" si="22"/>
        <v>-</v>
      </c>
      <c r="V37" s="20" t="str">
        <f t="shared" si="23"/>
        <v/>
      </c>
      <c r="W37" s="26" t="str">
        <f t="shared" si="0"/>
        <v>-</v>
      </c>
      <c r="X37" s="28" t="str">
        <f t="shared" si="49"/>
        <v/>
      </c>
      <c r="Y37" s="25" t="str">
        <f t="shared" si="24"/>
        <v>-</v>
      </c>
      <c r="Z37" s="20">
        <f t="shared" si="11"/>
        <v>153</v>
      </c>
      <c r="AA37" s="20" t="str">
        <f t="shared" si="25"/>
        <v>-</v>
      </c>
      <c r="AB37" s="27" t="str">
        <f t="shared" si="26"/>
        <v/>
      </c>
      <c r="AC37" s="27" t="str">
        <f t="shared" si="1"/>
        <v>-</v>
      </c>
      <c r="AD37" s="138" t="str">
        <f t="shared" si="27"/>
        <v/>
      </c>
      <c r="AE37" s="144" t="str">
        <f t="shared" si="28"/>
        <v>-</v>
      </c>
      <c r="AF37" s="143" t="str">
        <f t="shared" si="29"/>
        <v>-</v>
      </c>
      <c r="AG37" s="27" t="str">
        <f t="shared" si="30"/>
        <v/>
      </c>
      <c r="AH37" s="27" t="str">
        <f t="shared" si="31"/>
        <v>-</v>
      </c>
      <c r="AI37" s="138" t="str">
        <f t="shared" si="50"/>
        <v/>
      </c>
      <c r="AJ37" s="144">
        <f t="shared" si="32"/>
        <v>5.666666666666667</v>
      </c>
      <c r="AK37" s="143">
        <f t="shared" si="33"/>
        <v>27</v>
      </c>
      <c r="AL37" s="27" t="str">
        <f t="shared" si="34"/>
        <v>Буревестник</v>
      </c>
      <c r="AM37" s="27" t="str">
        <f t="shared" si="13"/>
        <v>.Буревестник</v>
      </c>
      <c r="AN37" s="138" t="str">
        <f t="shared" si="51"/>
        <v>.DauriFinance</v>
      </c>
      <c r="AO37" s="164" t="str">
        <f t="shared" si="35"/>
        <v>-</v>
      </c>
      <c r="AP37" s="19" t="str">
        <f t="shared" si="36"/>
        <v>-</v>
      </c>
      <c r="AQ37" s="28" t="str">
        <f t="shared" si="52"/>
        <v/>
      </c>
      <c r="AR37" s="164" t="str">
        <f t="shared" si="37"/>
        <v>-</v>
      </c>
      <c r="AS37" s="19" t="str">
        <f t="shared" si="16"/>
        <v>-</v>
      </c>
      <c r="AT37" s="28" t="str">
        <f t="shared" si="53"/>
        <v/>
      </c>
      <c r="AU37" s="164" t="str">
        <f t="shared" si="38"/>
        <v>-</v>
      </c>
      <c r="AV37" s="19" t="str">
        <f t="shared" si="17"/>
        <v>-</v>
      </c>
      <c r="AW37" s="28" t="str">
        <f t="shared" si="54"/>
        <v/>
      </c>
      <c r="AX37" s="164" t="str">
        <f t="shared" si="18"/>
        <v>-</v>
      </c>
      <c r="AY37" s="19" t="str">
        <f t="shared" si="39"/>
        <v>-</v>
      </c>
      <c r="AZ37" s="28" t="str">
        <f t="shared" si="40"/>
        <v/>
      </c>
      <c r="BA37" s="164" t="str">
        <f t="shared" si="19"/>
        <v>-</v>
      </c>
      <c r="BB37" s="19" t="str">
        <f t="shared" si="41"/>
        <v>-</v>
      </c>
      <c r="BC37" s="28" t="str">
        <f t="shared" si="42"/>
        <v/>
      </c>
    </row>
    <row r="38" spans="1:55">
      <c r="A38" s="179"/>
      <c r="B38" s="18" t="s">
        <v>109</v>
      </c>
      <c r="C38" s="19">
        <v>1</v>
      </c>
      <c r="D38" s="44">
        <v>50</v>
      </c>
      <c r="E38" s="44">
        <v>10000</v>
      </c>
      <c r="F38" s="45">
        <v>4</v>
      </c>
      <c r="G38" s="46">
        <v>0.22720000000000001</v>
      </c>
      <c r="H38" s="47">
        <v>28</v>
      </c>
      <c r="I38" s="47">
        <v>0</v>
      </c>
      <c r="J38" s="47"/>
      <c r="K38" s="19" t="s">
        <v>8</v>
      </c>
      <c r="L38" s="20">
        <f>IF(AND($B$2&gt;=D38,$B$2&lt;=E38),H38/F38*G38*$B$2,"-")</f>
        <v>159.04</v>
      </c>
      <c r="M38" s="20">
        <f t="shared" si="43"/>
        <v>5.68</v>
      </c>
      <c r="N38" s="23">
        <f t="shared" si="55"/>
        <v>1</v>
      </c>
      <c r="O38" s="3">
        <f t="shared" si="56"/>
        <v>159.04</v>
      </c>
      <c r="P38" s="20">
        <f t="shared" si="45"/>
        <v>159.04</v>
      </c>
      <c r="Q38" s="20">
        <f t="shared" si="46"/>
        <v>5.68</v>
      </c>
      <c r="R38" s="20">
        <f t="shared" si="47"/>
        <v>5.68</v>
      </c>
      <c r="S38" s="24" t="str">
        <f t="shared" si="48"/>
        <v>yes</v>
      </c>
      <c r="T38" s="25">
        <f t="shared" si="21"/>
        <v>28</v>
      </c>
      <c r="U38" s="20" t="str">
        <f t="shared" si="22"/>
        <v>-</v>
      </c>
      <c r="V38" s="20" t="str">
        <f t="shared" si="23"/>
        <v/>
      </c>
      <c r="W38" s="26" t="str">
        <f t="shared" si="0"/>
        <v>-</v>
      </c>
      <c r="X38" s="28" t="str">
        <f t="shared" si="49"/>
        <v/>
      </c>
      <c r="Y38" s="25" t="str">
        <f t="shared" si="24"/>
        <v>-</v>
      </c>
      <c r="Z38" s="20">
        <f t="shared" si="11"/>
        <v>159.04</v>
      </c>
      <c r="AA38" s="20" t="str">
        <f t="shared" si="25"/>
        <v>-</v>
      </c>
      <c r="AB38" s="27" t="str">
        <f t="shared" si="26"/>
        <v/>
      </c>
      <c r="AC38" s="27" t="str">
        <f t="shared" si="1"/>
        <v>-</v>
      </c>
      <c r="AD38" s="138" t="str">
        <f t="shared" si="27"/>
        <v/>
      </c>
      <c r="AE38" s="144">
        <f t="shared" si="28"/>
        <v>5.68</v>
      </c>
      <c r="AF38" s="143">
        <f t="shared" si="29"/>
        <v>28</v>
      </c>
      <c r="AG38" s="27" t="str">
        <f t="shared" si="30"/>
        <v>Лакшми</v>
      </c>
      <c r="AH38" s="27" t="str">
        <f t="shared" si="31"/>
        <v>.Лакшми</v>
      </c>
      <c r="AI38" s="138" t="str">
        <f t="shared" si="50"/>
        <v>.DauriFinance</v>
      </c>
      <c r="AJ38" s="144" t="str">
        <f t="shared" si="32"/>
        <v>-</v>
      </c>
      <c r="AK38" s="143" t="str">
        <f t="shared" si="33"/>
        <v>-</v>
      </c>
      <c r="AL38" s="27" t="str">
        <f t="shared" si="34"/>
        <v/>
      </c>
      <c r="AM38" s="27" t="str">
        <f t="shared" si="13"/>
        <v>-</v>
      </c>
      <c r="AN38" s="138" t="str">
        <f t="shared" si="51"/>
        <v/>
      </c>
      <c r="AO38" s="164" t="str">
        <f t="shared" si="35"/>
        <v>-</v>
      </c>
      <c r="AP38" s="19" t="str">
        <f t="shared" si="36"/>
        <v>-</v>
      </c>
      <c r="AQ38" s="28" t="str">
        <f t="shared" si="52"/>
        <v/>
      </c>
      <c r="AR38" s="164" t="str">
        <f t="shared" si="37"/>
        <v>-</v>
      </c>
      <c r="AS38" s="19" t="str">
        <f t="shared" si="16"/>
        <v>-</v>
      </c>
      <c r="AT38" s="28" t="str">
        <f t="shared" si="53"/>
        <v/>
      </c>
      <c r="AU38" s="164" t="str">
        <f t="shared" si="38"/>
        <v>-</v>
      </c>
      <c r="AV38" s="19" t="str">
        <f t="shared" si="17"/>
        <v>-</v>
      </c>
      <c r="AW38" s="28" t="str">
        <f t="shared" si="54"/>
        <v/>
      </c>
      <c r="AX38" s="164" t="str">
        <f t="shared" si="18"/>
        <v>-</v>
      </c>
      <c r="AY38" s="19" t="str">
        <f t="shared" si="39"/>
        <v>-</v>
      </c>
      <c r="AZ38" s="28" t="str">
        <f t="shared" si="40"/>
        <v/>
      </c>
      <c r="BA38" s="164" t="str">
        <f t="shared" si="19"/>
        <v>-</v>
      </c>
      <c r="BB38" s="19" t="str">
        <f t="shared" si="41"/>
        <v>-</v>
      </c>
      <c r="BC38" s="28" t="str">
        <f t="shared" si="42"/>
        <v/>
      </c>
    </row>
    <row r="39" spans="1:55" s="40" customFormat="1" ht="15" thickBot="1">
      <c r="A39" s="178"/>
      <c r="B39" s="30" t="s">
        <v>59</v>
      </c>
      <c r="C39" s="19">
        <v>0</v>
      </c>
      <c r="D39" s="31">
        <v>250</v>
      </c>
      <c r="E39" s="31">
        <v>7000</v>
      </c>
      <c r="F39" s="32">
        <v>1</v>
      </c>
      <c r="G39" s="33">
        <v>0.125</v>
      </c>
      <c r="H39" s="32">
        <v>10</v>
      </c>
      <c r="I39" s="48">
        <v>0</v>
      </c>
      <c r="J39" s="32"/>
      <c r="K39" s="32" t="s">
        <v>8</v>
      </c>
      <c r="L39" s="31" t="str">
        <f>IF(AND($B$2&gt;=D39,$B$2&lt;=E39),H39/F39*G39*$B$2,"-")</f>
        <v>-</v>
      </c>
      <c r="M39" s="31" t="str">
        <f t="shared" si="43"/>
        <v>-</v>
      </c>
      <c r="N39" s="34">
        <f t="shared" si="55"/>
        <v>3</v>
      </c>
      <c r="O39" s="35" t="str">
        <f t="shared" si="44"/>
        <v>wrong time or amount</v>
      </c>
      <c r="P39" s="20" t="str">
        <f t="shared" si="45"/>
        <v>-</v>
      </c>
      <c r="Q39" s="36" t="str">
        <f t="shared" si="46"/>
        <v>-</v>
      </c>
      <c r="R39" s="20" t="str">
        <f t="shared" si="47"/>
        <v>-</v>
      </c>
      <c r="S39" s="37" t="str">
        <f t="shared" si="48"/>
        <v>inactive</v>
      </c>
      <c r="T39" s="38" t="str">
        <f t="shared" si="21"/>
        <v>-</v>
      </c>
      <c r="U39" s="36" t="str">
        <f t="shared" si="22"/>
        <v>-</v>
      </c>
      <c r="V39" s="36" t="str">
        <f t="shared" si="23"/>
        <v/>
      </c>
      <c r="W39" s="39" t="str">
        <f t="shared" si="0"/>
        <v>-</v>
      </c>
      <c r="X39" s="28" t="str">
        <f t="shared" si="49"/>
        <v/>
      </c>
      <c r="Y39" s="38" t="str">
        <f t="shared" si="24"/>
        <v>-</v>
      </c>
      <c r="Z39" s="20" t="str">
        <f t="shared" si="11"/>
        <v>-</v>
      </c>
      <c r="AA39" s="36" t="str">
        <f t="shared" si="25"/>
        <v>-</v>
      </c>
      <c r="AB39" s="27" t="str">
        <f t="shared" si="26"/>
        <v/>
      </c>
      <c r="AC39" s="109" t="str">
        <f t="shared" si="1"/>
        <v>-</v>
      </c>
      <c r="AD39" s="138" t="str">
        <f t="shared" si="27"/>
        <v/>
      </c>
      <c r="AE39" s="144" t="str">
        <f t="shared" si="28"/>
        <v>-</v>
      </c>
      <c r="AF39" s="143" t="str">
        <f t="shared" si="29"/>
        <v>-</v>
      </c>
      <c r="AG39" s="27" t="str">
        <f t="shared" si="30"/>
        <v/>
      </c>
      <c r="AH39" s="27" t="str">
        <f t="shared" si="31"/>
        <v>-</v>
      </c>
      <c r="AI39" s="138" t="str">
        <f t="shared" si="50"/>
        <v/>
      </c>
      <c r="AJ39" s="144" t="str">
        <f t="shared" si="32"/>
        <v>-</v>
      </c>
      <c r="AK39" s="143" t="str">
        <f t="shared" si="33"/>
        <v>-</v>
      </c>
      <c r="AL39" s="27" t="str">
        <f t="shared" si="34"/>
        <v/>
      </c>
      <c r="AM39" s="27" t="str">
        <f t="shared" si="13"/>
        <v>-</v>
      </c>
      <c r="AN39" s="138" t="str">
        <f t="shared" si="51"/>
        <v/>
      </c>
      <c r="AO39" s="164" t="str">
        <f t="shared" si="35"/>
        <v>-</v>
      </c>
      <c r="AP39" s="19" t="str">
        <f t="shared" si="36"/>
        <v>-</v>
      </c>
      <c r="AQ39" s="28" t="str">
        <f t="shared" si="52"/>
        <v/>
      </c>
      <c r="AR39" s="164" t="str">
        <f t="shared" si="37"/>
        <v>-</v>
      </c>
      <c r="AS39" s="19" t="str">
        <f t="shared" si="16"/>
        <v>-</v>
      </c>
      <c r="AT39" s="28" t="str">
        <f t="shared" si="53"/>
        <v/>
      </c>
      <c r="AU39" s="164" t="str">
        <f t="shared" si="38"/>
        <v>-</v>
      </c>
      <c r="AV39" s="19" t="str">
        <f t="shared" si="17"/>
        <v>-</v>
      </c>
      <c r="AW39" s="28" t="str">
        <f t="shared" si="54"/>
        <v/>
      </c>
      <c r="AX39" s="164" t="str">
        <f t="shared" si="18"/>
        <v>-</v>
      </c>
      <c r="AY39" s="19" t="str">
        <f t="shared" si="39"/>
        <v>-</v>
      </c>
      <c r="AZ39" s="28" t="str">
        <f t="shared" si="40"/>
        <v/>
      </c>
      <c r="BA39" s="164" t="str">
        <f t="shared" si="19"/>
        <v>-</v>
      </c>
      <c r="BB39" s="19" t="str">
        <f t="shared" si="41"/>
        <v>-</v>
      </c>
      <c r="BC39" s="28" t="str">
        <f t="shared" si="42"/>
        <v/>
      </c>
    </row>
    <row r="40" spans="1:55" s="110" customFormat="1" ht="15" thickBot="1">
      <c r="B40" s="114"/>
      <c r="C40" s="115"/>
      <c r="D40" s="116"/>
      <c r="E40" s="116"/>
      <c r="F40" s="115"/>
      <c r="G40" s="117"/>
      <c r="H40" s="115"/>
      <c r="I40" s="115"/>
      <c r="J40" s="115"/>
      <c r="K40" s="115"/>
      <c r="L40" s="116"/>
      <c r="M40" s="116"/>
      <c r="N40" s="118" t="e">
        <f t="shared" si="55"/>
        <v>#DIV/0!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21"/>
      <c r="Y40" s="119"/>
      <c r="Z40" s="120"/>
      <c r="AA40" s="120"/>
      <c r="AB40" s="120"/>
      <c r="AC40" s="120"/>
      <c r="AD40" s="140"/>
      <c r="AE40" s="119"/>
      <c r="AF40" s="120"/>
      <c r="AG40" s="120"/>
      <c r="AH40" s="120"/>
      <c r="AI40" s="140"/>
      <c r="AJ40" s="119"/>
      <c r="AK40" s="120"/>
      <c r="AL40" s="120"/>
      <c r="AM40" s="120"/>
      <c r="AN40" s="140"/>
      <c r="AO40" s="124"/>
      <c r="AP40" s="125"/>
      <c r="AQ40" s="154"/>
      <c r="AR40" s="124"/>
      <c r="AS40" s="125"/>
      <c r="AT40" s="154"/>
      <c r="AU40" s="124"/>
      <c r="AV40" s="125"/>
      <c r="AW40" s="154"/>
      <c r="AX40" s="164" t="str">
        <f t="shared" si="18"/>
        <v>-</v>
      </c>
      <c r="AY40" s="125"/>
      <c r="AZ40" s="154"/>
      <c r="BA40" s="164" t="str">
        <f t="shared" si="19"/>
        <v>-</v>
      </c>
      <c r="BB40" s="125"/>
      <c r="BC40" s="154"/>
    </row>
    <row r="41" spans="1:55">
      <c r="A41" s="180"/>
      <c r="B41" s="8" t="s">
        <v>15</v>
      </c>
      <c r="C41" s="8"/>
      <c r="D41" s="9" t="s">
        <v>0</v>
      </c>
      <c r="E41" s="9" t="s">
        <v>19</v>
      </c>
      <c r="F41" s="8" t="s">
        <v>11</v>
      </c>
      <c r="G41" s="10" t="s">
        <v>3</v>
      </c>
      <c r="H41" s="8" t="s">
        <v>4</v>
      </c>
      <c r="I41" s="8" t="s">
        <v>5</v>
      </c>
      <c r="J41" s="8"/>
      <c r="K41" s="8" t="s">
        <v>6</v>
      </c>
      <c r="L41" s="9" t="s">
        <v>9</v>
      </c>
      <c r="M41" s="9" t="s">
        <v>10</v>
      </c>
      <c r="N41" s="42" t="e">
        <f t="shared" si="55"/>
        <v>#VALUE!</v>
      </c>
      <c r="O41" s="2" t="s">
        <v>36</v>
      </c>
      <c r="P41" s="9" t="s">
        <v>37</v>
      </c>
      <c r="Q41" s="9" t="s">
        <v>10</v>
      </c>
      <c r="R41" s="9" t="s">
        <v>10</v>
      </c>
      <c r="S41" s="12" t="s">
        <v>17</v>
      </c>
      <c r="T41" s="25" t="str">
        <f t="shared" ref="T41:T46" si="57">IF(S41="yes",H41,"-")</f>
        <v>-</v>
      </c>
      <c r="U41" s="20" t="str">
        <f t="shared" ref="U41:U46" si="58">IF(T41=$T$132,P41,"-")</f>
        <v>-</v>
      </c>
      <c r="V41" s="20" t="str">
        <f t="shared" ref="V41:V46" si="59">IF(U41=$U$132,B41,"")</f>
        <v/>
      </c>
      <c r="W41" s="26" t="str">
        <f t="shared" si="0"/>
        <v>-</v>
      </c>
      <c r="X41" s="28" t="str">
        <f>IF(V41=$B41,CONCATENATE(".",$B$41),"")</f>
        <v/>
      </c>
      <c r="Y41" s="25" t="str">
        <f t="shared" ref="Y41:Y46" si="60">IF(Z41=$Z$132,H41,"-")</f>
        <v>-</v>
      </c>
      <c r="Z41" s="20" t="str">
        <f t="shared" si="11"/>
        <v>-</v>
      </c>
      <c r="AA41" s="20" t="str">
        <f t="shared" ref="AA41:AA46" si="61">IF(Z41=$Z$132,Q41,"-")</f>
        <v>-</v>
      </c>
      <c r="AB41" s="27" t="str">
        <f t="shared" ref="AB41:AB46" si="62">IF(Z41=$Z$132,B41,"")</f>
        <v/>
      </c>
      <c r="AC41" s="27" t="str">
        <f t="shared" si="1"/>
        <v>-</v>
      </c>
      <c r="AD41" s="138" t="str">
        <f t="shared" ref="AD41:AD46" si="63">IF(AB41=B41,CONCATENATE(".",$B$41),"")</f>
        <v/>
      </c>
      <c r="AE41" s="144" t="str">
        <f t="shared" ref="AE41:AE46" si="64">IF($Z41=$Z$133,$Q41,"-")</f>
        <v>-</v>
      </c>
      <c r="AF41" s="143" t="str">
        <f t="shared" ref="AF41:AF46" si="65">IF($Z41=$Z$133,$H41,"-")</f>
        <v>-</v>
      </c>
      <c r="AG41" s="27" t="str">
        <f t="shared" ref="AG41:AG46" si="66">IF(Z41=$Z$133,B41,"")</f>
        <v/>
      </c>
      <c r="AH41" s="27" t="str">
        <f t="shared" ref="AH41:AH46" si="67">IF(AG41&lt;&gt;"",CONCATENATE(".",AG41),"-")</f>
        <v>-</v>
      </c>
      <c r="AI41" s="138" t="str">
        <f>IF(AG41=$B41,CONCATENATE(".",$B$41),"")</f>
        <v/>
      </c>
      <c r="AJ41" s="144" t="str">
        <f t="shared" ref="AJ41:AJ46" si="68">IF(Z41=$Z$134,$Q41,"-")</f>
        <v>-</v>
      </c>
      <c r="AK41" s="143" t="str">
        <f t="shared" ref="AK41:AK46" si="69">IF($Z41=$Z$134,$H41,"-")</f>
        <v>-</v>
      </c>
      <c r="AL41" s="27" t="str">
        <f t="shared" ref="AL41:AL46" si="70">IF(Z41=$Z$134,B41,"")</f>
        <v/>
      </c>
      <c r="AM41" s="27" t="str">
        <f t="shared" si="13"/>
        <v>-</v>
      </c>
      <c r="AN41" s="138" t="str">
        <f>IF(AL41=$B41,CONCATENATE(".",$B$41),"")</f>
        <v/>
      </c>
      <c r="AO41" s="164" t="str">
        <f t="shared" ref="AO41:AO46" si="71">IF(R41=$R$132,$B41,"-")</f>
        <v>-</v>
      </c>
      <c r="AP41" s="19" t="str">
        <f t="shared" ref="AP41:AP46" si="72">IF(AO41=B41,CONCATENATE(".",$B41),"-")</f>
        <v>-</v>
      </c>
      <c r="AQ41" s="28" t="str">
        <f>IF(AO41=$B41,CONCATENATE(".",$B$41),"")</f>
        <v/>
      </c>
      <c r="AR41" s="164" t="str">
        <f t="shared" ref="AR41:AR46" si="73">IF(R41=$R$133,$B41,"-")</f>
        <v>-</v>
      </c>
      <c r="AS41" s="19" t="str">
        <f t="shared" si="16"/>
        <v>-</v>
      </c>
      <c r="AT41" s="28" t="str">
        <f>IF(AR41=$B41,CONCATENATE(".",$B$41),"")</f>
        <v/>
      </c>
      <c r="AU41" s="164" t="str">
        <f t="shared" ref="AU41:AU46" si="74">IF($R41=$R$134,$B41,"-")</f>
        <v>-</v>
      </c>
      <c r="AV41" s="19" t="str">
        <f t="shared" si="17"/>
        <v>-</v>
      </c>
      <c r="AW41" s="28" t="str">
        <f>IF(AU41=$B41,CONCATENATE(".",$B$41),"")</f>
        <v/>
      </c>
      <c r="AX41" s="164" t="str">
        <f t="shared" si="18"/>
        <v>-</v>
      </c>
      <c r="AY41" s="19" t="str">
        <f t="shared" ref="AY41:AY46" si="75">IF(AX41=$B41,CONCATENATE(".",$B41),"-")</f>
        <v>-</v>
      </c>
      <c r="AZ41" s="28" t="str">
        <f t="shared" ref="AZ41:AZ46" si="76">IF(AX41=$B41,CONCATENATE(".",$B$41),"")</f>
        <v/>
      </c>
      <c r="BA41" s="164" t="str">
        <f t="shared" si="19"/>
        <v>-</v>
      </c>
      <c r="BB41" s="19" t="str">
        <f t="shared" ref="BB41:BB46" si="77">IF(BA41=$B41,CONCATENATE(".",$B41),"-")</f>
        <v>-</v>
      </c>
      <c r="BC41" s="28" t="str">
        <f t="shared" ref="BC41:BC46" si="78">IF(BA41=$B41,CONCATENATE(".",$B$41),"")</f>
        <v/>
      </c>
    </row>
    <row r="42" spans="1:55" ht="15" thickBot="1">
      <c r="A42" s="181"/>
      <c r="B42" s="18" t="s">
        <v>93</v>
      </c>
      <c r="C42" s="19">
        <v>0</v>
      </c>
      <c r="D42" s="20">
        <v>10</v>
      </c>
      <c r="E42" s="20">
        <v>100</v>
      </c>
      <c r="F42" s="19">
        <v>1</v>
      </c>
      <c r="G42" s="21">
        <v>7.4999999999999997E-3</v>
      </c>
      <c r="H42" s="19">
        <v>300</v>
      </c>
      <c r="I42" s="22">
        <v>1</v>
      </c>
      <c r="J42" s="19"/>
      <c r="K42" s="19" t="s">
        <v>7</v>
      </c>
      <c r="L42" s="20">
        <f>IF(AND($B$2&gt;=D42,$B$2&lt;=E42),H42/F42*G42*$B$2+IF(I42=1,$B$2),"-")</f>
        <v>325</v>
      </c>
      <c r="M42" s="20">
        <f>IF($L42="-","-",$L42/$H42)</f>
        <v>1.0833333333333333</v>
      </c>
      <c r="N42" s="6">
        <v>5.58</v>
      </c>
      <c r="O42" s="3" t="str">
        <f>IF(AND(M42&lt;&gt;"-",H42&lt;=$B$3),INT($B$3/H42)*L42,"wrong time or amount")</f>
        <v>wrong time or amount</v>
      </c>
      <c r="P42" s="20" t="str">
        <f>IF(OR(S42="no",S42="inactive"),"-",L42)</f>
        <v>-</v>
      </c>
      <c r="Q42" s="20" t="str">
        <f>IF($P42="-","-",$P42/$H42)</f>
        <v>-</v>
      </c>
      <c r="R42" s="20" t="str">
        <f>IF(OR($P42="-",$I42=1),"-",$P42/$H42)</f>
        <v>-</v>
      </c>
      <c r="S42" s="24" t="str">
        <f>IF(C42=1,IF(O42="wrong time or amount","no","yes"),"inactive")</f>
        <v>inactive</v>
      </c>
      <c r="T42" s="25" t="str">
        <f t="shared" si="57"/>
        <v>-</v>
      </c>
      <c r="U42" s="20" t="str">
        <f t="shared" si="58"/>
        <v>-</v>
      </c>
      <c r="V42" s="20" t="str">
        <f t="shared" si="59"/>
        <v/>
      </c>
      <c r="W42" s="26" t="str">
        <f t="shared" si="0"/>
        <v>-</v>
      </c>
      <c r="X42" s="28" t="str">
        <f t="shared" ref="X42:X46" si="79">IF(V42=$B42,CONCATENATE(".",$B$41),"")</f>
        <v/>
      </c>
      <c r="Y42" s="25" t="str">
        <f t="shared" si="60"/>
        <v>-</v>
      </c>
      <c r="Z42" s="20" t="str">
        <f t="shared" si="11"/>
        <v>-</v>
      </c>
      <c r="AA42" s="20" t="str">
        <f t="shared" si="61"/>
        <v>-</v>
      </c>
      <c r="AB42" s="27" t="str">
        <f t="shared" si="62"/>
        <v/>
      </c>
      <c r="AC42" s="27" t="str">
        <f t="shared" ref="AC42:AC51" si="80">IF(AB42&lt;&gt;"",CONCATENATE(".",AB42),"-")</f>
        <v>-</v>
      </c>
      <c r="AD42" s="138" t="str">
        <f t="shared" si="63"/>
        <v/>
      </c>
      <c r="AE42" s="144" t="str">
        <f t="shared" si="64"/>
        <v>-</v>
      </c>
      <c r="AF42" s="143" t="str">
        <f t="shared" si="65"/>
        <v>-</v>
      </c>
      <c r="AG42" s="27" t="str">
        <f t="shared" si="66"/>
        <v/>
      </c>
      <c r="AH42" s="27" t="str">
        <f t="shared" si="67"/>
        <v>-</v>
      </c>
      <c r="AI42" s="138" t="str">
        <f t="shared" ref="AI42:AI46" si="81">IF(AG42=$B42,CONCATENATE(".",$B$41),"")</f>
        <v/>
      </c>
      <c r="AJ42" s="144" t="str">
        <f t="shared" si="68"/>
        <v>-</v>
      </c>
      <c r="AK42" s="143" t="str">
        <f t="shared" si="69"/>
        <v>-</v>
      </c>
      <c r="AL42" s="27" t="str">
        <f t="shared" si="70"/>
        <v/>
      </c>
      <c r="AM42" s="27" t="str">
        <f t="shared" si="13"/>
        <v>-</v>
      </c>
      <c r="AN42" s="138" t="str">
        <f t="shared" ref="AN42:AN46" si="82">IF(AL42=$B42,CONCATENATE(".",$B$41),"")</f>
        <v/>
      </c>
      <c r="AO42" s="164" t="str">
        <f t="shared" si="71"/>
        <v>-</v>
      </c>
      <c r="AP42" s="19" t="str">
        <f t="shared" si="72"/>
        <v>-</v>
      </c>
      <c r="AQ42" s="28" t="str">
        <f t="shared" ref="AQ42:AQ46" si="83">IF(AO42=$B42,CONCATENATE(".",$B$41),"")</f>
        <v/>
      </c>
      <c r="AR42" s="164" t="str">
        <f t="shared" si="73"/>
        <v>-</v>
      </c>
      <c r="AS42" s="19" t="str">
        <f t="shared" si="16"/>
        <v>-</v>
      </c>
      <c r="AT42" s="28" t="str">
        <f t="shared" ref="AT42:AT46" si="84">IF(AR42=$B42,CONCATENATE(".",$B$41),"")</f>
        <v/>
      </c>
      <c r="AU42" s="164" t="str">
        <f t="shared" si="74"/>
        <v>-</v>
      </c>
      <c r="AV42" s="19" t="str">
        <f t="shared" si="17"/>
        <v>-</v>
      </c>
      <c r="AW42" s="28" t="str">
        <f t="shared" ref="AW42:AW46" si="85">IF(AU42=$B42,CONCATENATE(".",$B$41),"")</f>
        <v/>
      </c>
      <c r="AX42" s="164" t="str">
        <f t="shared" si="18"/>
        <v>-</v>
      </c>
      <c r="AY42" s="19" t="str">
        <f t="shared" si="75"/>
        <v>-</v>
      </c>
      <c r="AZ42" s="28" t="str">
        <f t="shared" si="76"/>
        <v/>
      </c>
      <c r="BA42" s="164" t="str">
        <f t="shared" si="19"/>
        <v>-</v>
      </c>
      <c r="BB42" s="19" t="str">
        <f t="shared" si="77"/>
        <v>-</v>
      </c>
      <c r="BC42" s="28" t="str">
        <f t="shared" si="78"/>
        <v/>
      </c>
    </row>
    <row r="43" spans="1:55">
      <c r="A43" s="181"/>
      <c r="B43" s="18" t="s">
        <v>18</v>
      </c>
      <c r="C43" s="19">
        <v>1</v>
      </c>
      <c r="D43" s="20">
        <v>50</v>
      </c>
      <c r="E43" s="20">
        <v>500</v>
      </c>
      <c r="F43" s="19">
        <v>1</v>
      </c>
      <c r="G43" s="21">
        <v>0.03</v>
      </c>
      <c r="H43" s="19">
        <v>55</v>
      </c>
      <c r="I43" s="19">
        <v>0</v>
      </c>
      <c r="J43" s="19"/>
      <c r="K43" s="19" t="s">
        <v>7</v>
      </c>
      <c r="L43" s="20">
        <f>IF(AND($B$2&gt;=D43,$B$2&lt;=E43),H43/F43*G43*$B$2+IF(I43=1,$B$2),"-")</f>
        <v>165</v>
      </c>
      <c r="M43" s="20">
        <f>IF($L43="-","-",$L43/$H43)</f>
        <v>3</v>
      </c>
      <c r="N43" s="23">
        <f t="shared" ref="N43:N47" si="86">INT($B$3/H43)</f>
        <v>0</v>
      </c>
      <c r="O43" s="3" t="str">
        <f>IF(AND(M43&lt;&gt;"-",H43&lt;=$B$3),INT($B$3/H43)*L43,"wrong time or amount")</f>
        <v>wrong time or amount</v>
      </c>
      <c r="P43" s="20" t="str">
        <f>IF(OR(S43="no",S43="inactive"),"-",L43)</f>
        <v>-</v>
      </c>
      <c r="Q43" s="20" t="str">
        <f>IF($P43="-","-",$P43/$H43)</f>
        <v>-</v>
      </c>
      <c r="R43" s="20" t="str">
        <f>IF(OR($P43="-",$I43=1),"-",$P43/$H43)</f>
        <v>-</v>
      </c>
      <c r="S43" s="24" t="str">
        <f>IF(C43=1,IF(O43="wrong time or amount","no","yes"),"inactive")</f>
        <v>no</v>
      </c>
      <c r="T43" s="25" t="str">
        <f t="shared" si="57"/>
        <v>-</v>
      </c>
      <c r="U43" s="20" t="str">
        <f t="shared" si="58"/>
        <v>-</v>
      </c>
      <c r="V43" s="20" t="str">
        <f t="shared" si="59"/>
        <v/>
      </c>
      <c r="W43" s="26" t="str">
        <f t="shared" si="0"/>
        <v>-</v>
      </c>
      <c r="X43" s="28" t="str">
        <f t="shared" si="79"/>
        <v/>
      </c>
      <c r="Y43" s="25" t="str">
        <f t="shared" si="60"/>
        <v>-</v>
      </c>
      <c r="Z43" s="20" t="str">
        <f t="shared" si="11"/>
        <v>-</v>
      </c>
      <c r="AA43" s="20" t="str">
        <f t="shared" si="61"/>
        <v>-</v>
      </c>
      <c r="AB43" s="27" t="str">
        <f t="shared" si="62"/>
        <v/>
      </c>
      <c r="AC43" s="27" t="str">
        <f t="shared" si="80"/>
        <v>-</v>
      </c>
      <c r="AD43" s="138" t="str">
        <f t="shared" si="63"/>
        <v/>
      </c>
      <c r="AE43" s="144" t="str">
        <f t="shared" si="64"/>
        <v>-</v>
      </c>
      <c r="AF43" s="143" t="str">
        <f t="shared" si="65"/>
        <v>-</v>
      </c>
      <c r="AG43" s="27" t="str">
        <f t="shared" si="66"/>
        <v/>
      </c>
      <c r="AH43" s="27" t="str">
        <f t="shared" si="67"/>
        <v>-</v>
      </c>
      <c r="AI43" s="138" t="str">
        <f t="shared" si="81"/>
        <v/>
      </c>
      <c r="AJ43" s="144" t="str">
        <f t="shared" si="68"/>
        <v>-</v>
      </c>
      <c r="AK43" s="143" t="str">
        <f t="shared" si="69"/>
        <v>-</v>
      </c>
      <c r="AL43" s="27" t="str">
        <f t="shared" si="70"/>
        <v/>
      </c>
      <c r="AM43" s="27" t="str">
        <f t="shared" si="13"/>
        <v>-</v>
      </c>
      <c r="AN43" s="138" t="str">
        <f t="shared" si="82"/>
        <v/>
      </c>
      <c r="AO43" s="164" t="str">
        <f t="shared" si="71"/>
        <v>-</v>
      </c>
      <c r="AP43" s="19" t="str">
        <f t="shared" si="72"/>
        <v>-</v>
      </c>
      <c r="AQ43" s="28" t="str">
        <f t="shared" si="83"/>
        <v/>
      </c>
      <c r="AR43" s="164" t="str">
        <f t="shared" si="73"/>
        <v>-</v>
      </c>
      <c r="AS43" s="19" t="str">
        <f t="shared" si="16"/>
        <v>-</v>
      </c>
      <c r="AT43" s="28" t="str">
        <f t="shared" si="84"/>
        <v/>
      </c>
      <c r="AU43" s="164" t="str">
        <f t="shared" si="74"/>
        <v>-</v>
      </c>
      <c r="AV43" s="19" t="str">
        <f t="shared" si="17"/>
        <v>-</v>
      </c>
      <c r="AW43" s="28" t="str">
        <f t="shared" si="85"/>
        <v/>
      </c>
      <c r="AX43" s="164" t="str">
        <f t="shared" si="18"/>
        <v>-</v>
      </c>
      <c r="AY43" s="19" t="str">
        <f t="shared" si="75"/>
        <v>-</v>
      </c>
      <c r="AZ43" s="28" t="str">
        <f t="shared" si="76"/>
        <v/>
      </c>
      <c r="BA43" s="164" t="str">
        <f t="shared" si="19"/>
        <v>-</v>
      </c>
      <c r="BB43" s="19" t="str">
        <f t="shared" si="77"/>
        <v>-</v>
      </c>
      <c r="BC43" s="28" t="str">
        <f t="shared" si="78"/>
        <v/>
      </c>
    </row>
    <row r="44" spans="1:55" ht="15" thickBot="1">
      <c r="A44" s="181"/>
      <c r="B44" s="18" t="s">
        <v>20</v>
      </c>
      <c r="C44" s="19">
        <v>1</v>
      </c>
      <c r="D44" s="20">
        <v>100</v>
      </c>
      <c r="E44" s="20">
        <v>2000</v>
      </c>
      <c r="F44" s="19">
        <f>3/24</f>
        <v>0.125</v>
      </c>
      <c r="G44" s="21">
        <v>2E-3</v>
      </c>
      <c r="H44" s="19">
        <v>15</v>
      </c>
      <c r="I44" s="22">
        <v>1</v>
      </c>
      <c r="J44" s="19"/>
      <c r="K44" s="19" t="s">
        <v>7</v>
      </c>
      <c r="L44" s="20">
        <f>IF(AND($B$2&gt;=D44,$B$2&lt;=E44),H44/F44*G44*$B$2+IF(I44=1,$B$2),"-")</f>
        <v>124</v>
      </c>
      <c r="M44" s="20">
        <f>IF($L44="-","-",$L44/$H44)</f>
        <v>8.2666666666666675</v>
      </c>
      <c r="N44" s="23">
        <f t="shared" si="86"/>
        <v>2</v>
      </c>
      <c r="O44" s="3">
        <f>IF(AND(M44&lt;&gt;"-",H44&lt;=$B$3),INT($B$3/H44)*L44,"wrong time or amount")</f>
        <v>248</v>
      </c>
      <c r="P44" s="20">
        <f>IF(OR(S44="no",S44="inactive"),"-",L44)</f>
        <v>124</v>
      </c>
      <c r="Q44" s="20">
        <f>IF($P44="-","-",$P44/$H44)</f>
        <v>8.2666666666666675</v>
      </c>
      <c r="R44" s="20" t="str">
        <f>IF(OR($P44="-",$I44=1),"-",$P44/$H44)</f>
        <v>-</v>
      </c>
      <c r="S44" s="24" t="str">
        <f>IF(C44=1,IF(O44="wrong time or amount","no","yes"),"inactive")</f>
        <v>yes</v>
      </c>
      <c r="T44" s="25">
        <f t="shared" si="57"/>
        <v>15</v>
      </c>
      <c r="U44" s="20" t="str">
        <f t="shared" si="58"/>
        <v>-</v>
      </c>
      <c r="V44" s="20" t="str">
        <f t="shared" si="59"/>
        <v/>
      </c>
      <c r="W44" s="26" t="str">
        <f t="shared" si="0"/>
        <v>-</v>
      </c>
      <c r="X44" s="28" t="str">
        <f t="shared" si="79"/>
        <v/>
      </c>
      <c r="Y44" s="25" t="str">
        <f t="shared" si="60"/>
        <v>-</v>
      </c>
      <c r="Z44" s="20">
        <f t="shared" si="11"/>
        <v>124</v>
      </c>
      <c r="AA44" s="20" t="str">
        <f t="shared" si="61"/>
        <v>-</v>
      </c>
      <c r="AB44" s="27" t="str">
        <f t="shared" si="62"/>
        <v/>
      </c>
      <c r="AC44" s="27" t="str">
        <f t="shared" si="80"/>
        <v>-</v>
      </c>
      <c r="AD44" s="138" t="str">
        <f t="shared" si="63"/>
        <v/>
      </c>
      <c r="AE44" s="144" t="str">
        <f t="shared" si="64"/>
        <v>-</v>
      </c>
      <c r="AF44" s="143" t="str">
        <f t="shared" si="65"/>
        <v>-</v>
      </c>
      <c r="AG44" s="27" t="str">
        <f t="shared" si="66"/>
        <v/>
      </c>
      <c r="AH44" s="27" t="str">
        <f t="shared" si="67"/>
        <v>-</v>
      </c>
      <c r="AI44" s="138" t="str">
        <f t="shared" si="81"/>
        <v/>
      </c>
      <c r="AJ44" s="144" t="str">
        <f t="shared" si="68"/>
        <v>-</v>
      </c>
      <c r="AK44" s="143" t="str">
        <f t="shared" si="69"/>
        <v>-</v>
      </c>
      <c r="AL44" s="27" t="str">
        <f t="shared" si="70"/>
        <v/>
      </c>
      <c r="AM44" s="27" t="str">
        <f t="shared" si="13"/>
        <v>-</v>
      </c>
      <c r="AN44" s="138" t="str">
        <f t="shared" si="82"/>
        <v/>
      </c>
      <c r="AO44" s="164" t="str">
        <f t="shared" si="71"/>
        <v>-</v>
      </c>
      <c r="AP44" s="19" t="str">
        <f t="shared" si="72"/>
        <v>-</v>
      </c>
      <c r="AQ44" s="28" t="str">
        <f t="shared" si="83"/>
        <v/>
      </c>
      <c r="AR44" s="164" t="str">
        <f t="shared" si="73"/>
        <v>-</v>
      </c>
      <c r="AS44" s="19" t="str">
        <f t="shared" si="16"/>
        <v>-</v>
      </c>
      <c r="AT44" s="28" t="str">
        <f t="shared" si="84"/>
        <v/>
      </c>
      <c r="AU44" s="164" t="str">
        <f t="shared" si="74"/>
        <v>-</v>
      </c>
      <c r="AV44" s="19" t="str">
        <f t="shared" si="17"/>
        <v>-</v>
      </c>
      <c r="AW44" s="28" t="str">
        <f t="shared" si="85"/>
        <v/>
      </c>
      <c r="AX44" s="164" t="str">
        <f t="shared" si="18"/>
        <v>-</v>
      </c>
      <c r="AY44" s="19" t="str">
        <f t="shared" si="75"/>
        <v>-</v>
      </c>
      <c r="AZ44" s="28" t="str">
        <f t="shared" si="76"/>
        <v/>
      </c>
      <c r="BA44" s="164" t="str">
        <f t="shared" si="19"/>
        <v>-</v>
      </c>
      <c r="BB44" s="19" t="str">
        <f t="shared" si="77"/>
        <v>-</v>
      </c>
      <c r="BC44" s="28" t="str">
        <f t="shared" si="78"/>
        <v/>
      </c>
    </row>
    <row r="45" spans="1:55">
      <c r="A45" s="181"/>
      <c r="B45" s="18" t="s">
        <v>21</v>
      </c>
      <c r="C45" s="19">
        <v>1</v>
      </c>
      <c r="D45" s="20">
        <v>25</v>
      </c>
      <c r="E45" s="20">
        <v>500</v>
      </c>
      <c r="F45" s="19">
        <v>10</v>
      </c>
      <c r="G45" s="21">
        <v>0.4</v>
      </c>
      <c r="H45" s="19">
        <v>40</v>
      </c>
      <c r="I45" s="19">
        <v>0</v>
      </c>
      <c r="J45" s="19"/>
      <c r="K45" s="19" t="s">
        <v>7</v>
      </c>
      <c r="L45" s="20">
        <f>IF(AND($B$2&gt;=D45,$B$2&lt;=E45),H45/F45*G45*$B$2+IF(I45=1,$B$2),"-")</f>
        <v>160</v>
      </c>
      <c r="M45" s="20">
        <f>IF($L45="-","-",$L45/$H45)</f>
        <v>4</v>
      </c>
      <c r="N45" s="23">
        <f t="shared" si="86"/>
        <v>0</v>
      </c>
      <c r="O45" s="3" t="str">
        <f>IF(AND(M45&lt;&gt;"-",H45&lt;=$B$3),INT($B$3/H45)*L45,"wrong time or amount")</f>
        <v>wrong time or amount</v>
      </c>
      <c r="P45" s="20" t="str">
        <f>IF(OR(S45="no",S45="inactive"),"-",L45)</f>
        <v>-</v>
      </c>
      <c r="Q45" s="20" t="str">
        <f>IF($P45="-","-",$P45/$H45)</f>
        <v>-</v>
      </c>
      <c r="R45" s="20" t="str">
        <f>IF(OR($P45="-",$I45=1),"-",$P45/$H45)</f>
        <v>-</v>
      </c>
      <c r="S45" s="24" t="str">
        <f>IF(C45=1,IF(O45="wrong time or amount","no","yes"),"inactive")</f>
        <v>no</v>
      </c>
      <c r="T45" s="25" t="str">
        <f t="shared" si="57"/>
        <v>-</v>
      </c>
      <c r="U45" s="20" t="str">
        <f t="shared" si="58"/>
        <v>-</v>
      </c>
      <c r="V45" s="20" t="str">
        <f t="shared" si="59"/>
        <v/>
      </c>
      <c r="W45" s="26" t="str">
        <f t="shared" si="0"/>
        <v>-</v>
      </c>
      <c r="X45" s="28" t="str">
        <f t="shared" si="79"/>
        <v/>
      </c>
      <c r="Y45" s="25" t="str">
        <f t="shared" si="60"/>
        <v>-</v>
      </c>
      <c r="Z45" s="20" t="str">
        <f t="shared" si="11"/>
        <v>-</v>
      </c>
      <c r="AA45" s="20" t="str">
        <f t="shared" si="61"/>
        <v>-</v>
      </c>
      <c r="AB45" s="27" t="str">
        <f t="shared" si="62"/>
        <v/>
      </c>
      <c r="AC45" s="27" t="str">
        <f t="shared" si="80"/>
        <v>-</v>
      </c>
      <c r="AD45" s="138" t="str">
        <f t="shared" si="63"/>
        <v/>
      </c>
      <c r="AE45" s="144" t="str">
        <f t="shared" si="64"/>
        <v>-</v>
      </c>
      <c r="AF45" s="143" t="str">
        <f t="shared" si="65"/>
        <v>-</v>
      </c>
      <c r="AG45" s="27" t="str">
        <f t="shared" si="66"/>
        <v/>
      </c>
      <c r="AH45" s="27" t="str">
        <f t="shared" si="67"/>
        <v>-</v>
      </c>
      <c r="AI45" s="138" t="str">
        <f t="shared" si="81"/>
        <v/>
      </c>
      <c r="AJ45" s="144" t="str">
        <f t="shared" si="68"/>
        <v>-</v>
      </c>
      <c r="AK45" s="143" t="str">
        <f t="shared" si="69"/>
        <v>-</v>
      </c>
      <c r="AL45" s="27" t="str">
        <f t="shared" si="70"/>
        <v/>
      </c>
      <c r="AM45" s="27" t="str">
        <f t="shared" si="13"/>
        <v>-</v>
      </c>
      <c r="AN45" s="138" t="str">
        <f t="shared" si="82"/>
        <v/>
      </c>
      <c r="AO45" s="164" t="str">
        <f t="shared" si="71"/>
        <v>-</v>
      </c>
      <c r="AP45" s="19" t="str">
        <f t="shared" si="72"/>
        <v>-</v>
      </c>
      <c r="AQ45" s="28" t="str">
        <f t="shared" si="83"/>
        <v/>
      </c>
      <c r="AR45" s="164" t="str">
        <f t="shared" si="73"/>
        <v>-</v>
      </c>
      <c r="AS45" s="19" t="str">
        <f t="shared" si="16"/>
        <v>-</v>
      </c>
      <c r="AT45" s="28" t="str">
        <f t="shared" si="84"/>
        <v/>
      </c>
      <c r="AU45" s="164" t="str">
        <f t="shared" si="74"/>
        <v>-</v>
      </c>
      <c r="AV45" s="19" t="str">
        <f t="shared" si="17"/>
        <v>-</v>
      </c>
      <c r="AW45" s="28" t="str">
        <f t="shared" si="85"/>
        <v/>
      </c>
      <c r="AX45" s="164" t="str">
        <f t="shared" si="18"/>
        <v>-</v>
      </c>
      <c r="AY45" s="19" t="str">
        <f t="shared" si="75"/>
        <v>-</v>
      </c>
      <c r="AZ45" s="28" t="str">
        <f t="shared" si="76"/>
        <v/>
      </c>
      <c r="BA45" s="164" t="str">
        <f t="shared" si="19"/>
        <v>-</v>
      </c>
      <c r="BB45" s="19" t="str">
        <f t="shared" si="77"/>
        <v>-</v>
      </c>
      <c r="BC45" s="28" t="str">
        <f t="shared" si="78"/>
        <v/>
      </c>
    </row>
    <row r="46" spans="1:55" ht="15" thickBot="1">
      <c r="A46" s="182"/>
      <c r="B46" s="49" t="s">
        <v>22</v>
      </c>
      <c r="C46" s="19">
        <v>1</v>
      </c>
      <c r="D46" s="50">
        <v>10</v>
      </c>
      <c r="E46" s="50">
        <v>3000</v>
      </c>
      <c r="F46" s="22">
        <v>1</v>
      </c>
      <c r="G46" s="51">
        <v>3.5799999999999998E-2</v>
      </c>
      <c r="H46" s="22">
        <v>50</v>
      </c>
      <c r="I46" s="22">
        <v>0</v>
      </c>
      <c r="J46" s="22"/>
      <c r="K46" s="22" t="s">
        <v>8</v>
      </c>
      <c r="L46" s="50">
        <f>IF(AND($B$2&gt;=D46,$B$2&lt;=E46),H46/F46*G46*$B$2+IF(I46=1,$B$2),"-")</f>
        <v>179</v>
      </c>
      <c r="M46" s="50">
        <f>IF($L46="-","-",$L46/$H46)</f>
        <v>3.58</v>
      </c>
      <c r="N46" s="23">
        <f t="shared" si="86"/>
        <v>0</v>
      </c>
      <c r="O46" s="3" t="str">
        <f>IF(AND(M46&lt;&gt;"-",H46&lt;=$B$3),INT($B$3/H46)*L46,"wrong time or amount")</f>
        <v>wrong time or amount</v>
      </c>
      <c r="P46" s="20" t="str">
        <f>IF(OR(S46="no",S46="inactive"),"-",L46)</f>
        <v>-</v>
      </c>
      <c r="Q46" s="20" t="str">
        <f>IF($P46="-","-",$P46/$H46)</f>
        <v>-</v>
      </c>
      <c r="R46" s="20" t="str">
        <f>IF(OR($P46="-",$I46=1),"-",$P46/$H46)</f>
        <v>-</v>
      </c>
      <c r="S46" s="24" t="str">
        <f>IF(C46=1,IF(O46="wrong time or amount","no","yes"),"inactive")</f>
        <v>no</v>
      </c>
      <c r="T46" s="25" t="str">
        <f t="shared" si="57"/>
        <v>-</v>
      </c>
      <c r="U46" s="20" t="str">
        <f t="shared" si="58"/>
        <v>-</v>
      </c>
      <c r="V46" s="20" t="str">
        <f t="shared" si="59"/>
        <v/>
      </c>
      <c r="W46" s="26" t="str">
        <f t="shared" si="0"/>
        <v>-</v>
      </c>
      <c r="X46" s="28" t="str">
        <f t="shared" si="79"/>
        <v/>
      </c>
      <c r="Y46" s="25" t="str">
        <f t="shared" si="60"/>
        <v>-</v>
      </c>
      <c r="Z46" s="20" t="str">
        <f t="shared" si="11"/>
        <v>-</v>
      </c>
      <c r="AA46" s="20" t="str">
        <f t="shared" si="61"/>
        <v>-</v>
      </c>
      <c r="AB46" s="27" t="str">
        <f t="shared" si="62"/>
        <v/>
      </c>
      <c r="AC46" s="27" t="str">
        <f t="shared" si="80"/>
        <v>-</v>
      </c>
      <c r="AD46" s="138" t="str">
        <f t="shared" si="63"/>
        <v/>
      </c>
      <c r="AE46" s="144" t="str">
        <f t="shared" si="64"/>
        <v>-</v>
      </c>
      <c r="AF46" s="143" t="str">
        <f t="shared" si="65"/>
        <v>-</v>
      </c>
      <c r="AG46" s="27" t="str">
        <f t="shared" si="66"/>
        <v/>
      </c>
      <c r="AH46" s="27" t="str">
        <f t="shared" si="67"/>
        <v>-</v>
      </c>
      <c r="AI46" s="138" t="str">
        <f t="shared" si="81"/>
        <v/>
      </c>
      <c r="AJ46" s="144" t="str">
        <f t="shared" si="68"/>
        <v>-</v>
      </c>
      <c r="AK46" s="143" t="str">
        <f t="shared" si="69"/>
        <v>-</v>
      </c>
      <c r="AL46" s="27" t="str">
        <f t="shared" si="70"/>
        <v/>
      </c>
      <c r="AM46" s="27" t="str">
        <f t="shared" si="13"/>
        <v>-</v>
      </c>
      <c r="AN46" s="138" t="str">
        <f t="shared" si="82"/>
        <v/>
      </c>
      <c r="AO46" s="164" t="str">
        <f t="shared" si="71"/>
        <v>-</v>
      </c>
      <c r="AP46" s="19" t="str">
        <f t="shared" si="72"/>
        <v>-</v>
      </c>
      <c r="AQ46" s="28" t="str">
        <f t="shared" si="83"/>
        <v/>
      </c>
      <c r="AR46" s="164" t="str">
        <f t="shared" si="73"/>
        <v>-</v>
      </c>
      <c r="AS46" s="19" t="str">
        <f t="shared" si="16"/>
        <v>-</v>
      </c>
      <c r="AT46" s="28" t="str">
        <f t="shared" si="84"/>
        <v/>
      </c>
      <c r="AU46" s="164" t="str">
        <f t="shared" si="74"/>
        <v>-</v>
      </c>
      <c r="AV46" s="19" t="str">
        <f t="shared" si="17"/>
        <v>-</v>
      </c>
      <c r="AW46" s="28" t="str">
        <f t="shared" si="85"/>
        <v/>
      </c>
      <c r="AX46" s="164" t="str">
        <f t="shared" si="18"/>
        <v>-</v>
      </c>
      <c r="AY46" s="19" t="str">
        <f t="shared" si="75"/>
        <v>-</v>
      </c>
      <c r="AZ46" s="28" t="str">
        <f t="shared" si="76"/>
        <v/>
      </c>
      <c r="BA46" s="164" t="str">
        <f t="shared" si="19"/>
        <v>-</v>
      </c>
      <c r="BB46" s="19" t="str">
        <f t="shared" si="77"/>
        <v>-</v>
      </c>
      <c r="BC46" s="28" t="str">
        <f t="shared" si="78"/>
        <v/>
      </c>
    </row>
    <row r="47" spans="1:55" s="110" customFormat="1" ht="15" thickBot="1">
      <c r="B47" s="114"/>
      <c r="C47" s="115"/>
      <c r="D47" s="116"/>
      <c r="E47" s="116"/>
      <c r="F47" s="115"/>
      <c r="G47" s="117"/>
      <c r="H47" s="115"/>
      <c r="I47" s="115"/>
      <c r="J47" s="115"/>
      <c r="K47" s="115"/>
      <c r="L47" s="116"/>
      <c r="M47" s="116"/>
      <c r="N47" s="122" t="e">
        <f t="shared" si="86"/>
        <v>#DIV/0!</v>
      </c>
      <c r="O47" s="116"/>
      <c r="P47" s="116"/>
      <c r="Q47" s="116"/>
      <c r="R47" s="116"/>
      <c r="S47" s="116"/>
      <c r="T47" s="116"/>
      <c r="U47" s="116"/>
      <c r="V47" s="116"/>
      <c r="W47" s="116"/>
      <c r="X47" s="121"/>
      <c r="Y47" s="119"/>
      <c r="Z47" s="120"/>
      <c r="AA47" s="120"/>
      <c r="AB47" s="120"/>
      <c r="AC47" s="120"/>
      <c r="AD47" s="140"/>
      <c r="AE47" s="119"/>
      <c r="AF47" s="120"/>
      <c r="AG47" s="120"/>
      <c r="AH47" s="120"/>
      <c r="AI47" s="140"/>
      <c r="AJ47" s="119"/>
      <c r="AK47" s="120"/>
      <c r="AL47" s="120"/>
      <c r="AM47" s="120"/>
      <c r="AN47" s="140"/>
      <c r="AO47" s="124"/>
      <c r="AP47" s="125"/>
      <c r="AQ47" s="154"/>
      <c r="AR47" s="124"/>
      <c r="AS47" s="125"/>
      <c r="AT47" s="154"/>
      <c r="AU47" s="124"/>
      <c r="AV47" s="125"/>
      <c r="AW47" s="154"/>
      <c r="AX47" s="164" t="str">
        <f t="shared" si="18"/>
        <v>-</v>
      </c>
      <c r="AY47" s="125"/>
      <c r="AZ47" s="154"/>
      <c r="BA47" s="164" t="str">
        <f t="shared" si="19"/>
        <v>-</v>
      </c>
      <c r="BB47" s="125"/>
      <c r="BC47" s="154"/>
    </row>
    <row r="48" spans="1:55">
      <c r="A48" s="176"/>
      <c r="B48" s="8" t="s">
        <v>23</v>
      </c>
      <c r="C48" s="8"/>
      <c r="D48" s="9" t="s">
        <v>0</v>
      </c>
      <c r="E48" s="9" t="s">
        <v>19</v>
      </c>
      <c r="F48" s="8" t="s">
        <v>11</v>
      </c>
      <c r="G48" s="10" t="s">
        <v>3</v>
      </c>
      <c r="H48" s="8" t="s">
        <v>4</v>
      </c>
      <c r="I48" s="8" t="s">
        <v>5</v>
      </c>
      <c r="J48" s="8"/>
      <c r="K48" s="8" t="s">
        <v>6</v>
      </c>
      <c r="L48" s="9" t="s">
        <v>37</v>
      </c>
      <c r="M48" s="9" t="s">
        <v>10</v>
      </c>
      <c r="N48" s="6">
        <v>6.58</v>
      </c>
      <c r="O48" s="2" t="s">
        <v>36</v>
      </c>
      <c r="P48" s="9" t="s">
        <v>37</v>
      </c>
      <c r="Q48" s="9" t="s">
        <v>10</v>
      </c>
      <c r="R48" s="9" t="s">
        <v>10</v>
      </c>
      <c r="S48" s="12" t="s">
        <v>17</v>
      </c>
      <c r="T48" s="25" t="str">
        <f t="shared" ref="T48:T54" si="87">IF(S48="yes",H48,"-")</f>
        <v>-</v>
      </c>
      <c r="U48" s="20" t="str">
        <f t="shared" ref="U48:U54" si="88">IF(T48=$T$132,P48,"-")</f>
        <v>-</v>
      </c>
      <c r="V48" s="20" t="str">
        <f t="shared" ref="V48:V54" si="89">IF(U48=$U$132,B48,"")</f>
        <v/>
      </c>
      <c r="W48" s="26" t="str">
        <f t="shared" si="0"/>
        <v>-</v>
      </c>
      <c r="X48" s="28" t="str">
        <f>IF(V48=$B48,CONCATENATE(".",$B$48),"")</f>
        <v/>
      </c>
      <c r="Y48" s="25" t="str">
        <f t="shared" ref="Y48:Y54" si="90">IF(Z48=$Z$132,H48,"-")</f>
        <v>-</v>
      </c>
      <c r="Z48" s="20" t="str">
        <f t="shared" si="11"/>
        <v>-</v>
      </c>
      <c r="AA48" s="20" t="str">
        <f t="shared" ref="AA48:AA54" si="91">IF(Z48=$Z$132,Q48,"-")</f>
        <v>-</v>
      </c>
      <c r="AB48" s="27" t="str">
        <f t="shared" ref="AB48:AB54" si="92">IF(Z48=$Z$132,B48,"")</f>
        <v/>
      </c>
      <c r="AC48" s="27" t="str">
        <f t="shared" si="80"/>
        <v>-</v>
      </c>
      <c r="AD48" s="138" t="str">
        <f t="shared" ref="AD48:AD54" si="93">IF(AB48=B48,CONCATENATE(".",$B$48),"")</f>
        <v/>
      </c>
      <c r="AE48" s="144" t="str">
        <f t="shared" ref="AE48:AE54" si="94">IF($Z48=$Z$133,$Q48,"-")</f>
        <v>-</v>
      </c>
      <c r="AF48" s="143" t="str">
        <f t="shared" ref="AF48:AF54" si="95">IF($Z48=$Z$133,$H48,"-")</f>
        <v>-</v>
      </c>
      <c r="AG48" s="27" t="str">
        <f t="shared" ref="AG48:AG54" si="96">IF(Z48=$Z$133,B48,"")</f>
        <v/>
      </c>
      <c r="AH48" s="27" t="str">
        <f t="shared" ref="AH48:AH54" si="97">IF(AG48&lt;&gt;"",CONCATENATE(".",AG48),"-")</f>
        <v>-</v>
      </c>
      <c r="AI48" s="138" t="str">
        <f>IF(AG48=$B48,CONCATENATE(".",$B$48),"")</f>
        <v/>
      </c>
      <c r="AJ48" s="144" t="str">
        <f t="shared" ref="AJ48:AJ54" si="98">IF(Z48=$Z$134,$Q48,"-")</f>
        <v>-</v>
      </c>
      <c r="AK48" s="143" t="str">
        <f t="shared" ref="AK48:AK54" si="99">IF($Z48=$Z$134,$H48,"-")</f>
        <v>-</v>
      </c>
      <c r="AL48" s="27" t="str">
        <f t="shared" ref="AL48:AL54" si="100">IF(Z48=$Z$134,B48,"")</f>
        <v/>
      </c>
      <c r="AM48" s="27" t="str">
        <f t="shared" si="13"/>
        <v>-</v>
      </c>
      <c r="AN48" s="138" t="str">
        <f>IF(AL48=$B48,CONCATENATE(".",$B$48),"")</f>
        <v/>
      </c>
      <c r="AO48" s="164" t="str">
        <f t="shared" ref="AO48:AO54" si="101">IF(R48=$R$132,$B48,"-")</f>
        <v>-</v>
      </c>
      <c r="AP48" s="19" t="str">
        <f t="shared" ref="AP48:AP54" si="102">IF(AO48=B48,CONCATENATE(".",$B48),"-")</f>
        <v>-</v>
      </c>
      <c r="AQ48" s="28" t="str">
        <f>IF(AO48=$B48,CONCATENATE(".",$B$48),"")</f>
        <v/>
      </c>
      <c r="AR48" s="164" t="str">
        <f t="shared" ref="AR48:AR54" si="103">IF(R48=$R$133,$B48,"-")</f>
        <v>-</v>
      </c>
      <c r="AS48" s="19" t="str">
        <f t="shared" si="16"/>
        <v>-</v>
      </c>
      <c r="AT48" s="28" t="str">
        <f t="shared" ref="AT48:AT54" si="104">IF(AR48=$B48,CONCATENATE(".",$B$48),"")</f>
        <v/>
      </c>
      <c r="AU48" s="164" t="str">
        <f t="shared" ref="AU48:AU54" si="105">IF($R48=$R$134,$B48,"-")</f>
        <v>-</v>
      </c>
      <c r="AV48" s="19" t="str">
        <f t="shared" si="17"/>
        <v>-</v>
      </c>
      <c r="AW48" s="28" t="str">
        <f t="shared" ref="AW48:AW54" si="106">IF(AU48=$B48,CONCATENATE(".",$B$48),"")</f>
        <v/>
      </c>
      <c r="AX48" s="164" t="str">
        <f t="shared" si="18"/>
        <v>-</v>
      </c>
      <c r="AY48" s="19" t="str">
        <f t="shared" ref="AY48:AY54" si="107">IF(AX48=$B48,CONCATENATE(".",$B48),"-")</f>
        <v>-</v>
      </c>
      <c r="AZ48" s="28" t="str">
        <f t="shared" ref="AZ48:AZ54" si="108">IF(AX48=$B48,CONCATENATE(".",$B$48),"")</f>
        <v/>
      </c>
      <c r="BA48" s="164" t="str">
        <f t="shared" si="19"/>
        <v>-</v>
      </c>
      <c r="BB48" s="19" t="str">
        <f t="shared" ref="BB48:BB54" si="109">IF(BA48=$B48,CONCATENATE(".",$B48),"-")</f>
        <v>-</v>
      </c>
      <c r="BC48" s="28" t="str">
        <f t="shared" ref="BC48:BC54" si="110">IF(BA48=$B48,CONCATENATE(".",$B$48),"")</f>
        <v/>
      </c>
    </row>
    <row r="49" spans="1:55">
      <c r="A49" s="177"/>
      <c r="B49" s="18" t="s">
        <v>24</v>
      </c>
      <c r="C49" s="19">
        <v>1</v>
      </c>
      <c r="D49" s="20">
        <v>10</v>
      </c>
      <c r="E49" s="20">
        <v>250</v>
      </c>
      <c r="F49" s="19">
        <v>1</v>
      </c>
      <c r="G49" s="21">
        <v>3.5999999999999997E-2</v>
      </c>
      <c r="H49" s="19">
        <v>40</v>
      </c>
      <c r="I49" s="19">
        <v>0</v>
      </c>
      <c r="J49" s="19"/>
      <c r="K49" s="19" t="s">
        <v>8</v>
      </c>
      <c r="L49" s="20">
        <f t="shared" ref="L49:L54" si="111">IF(AND($B$2&gt;=D49,$B$2&lt;=E49),H49/F49*G49*$B$2+IF(I49=1,$B$2),"-")</f>
        <v>144</v>
      </c>
      <c r="M49" s="20">
        <f t="shared" ref="M49:M54" si="112">IF($L49="-","-",$L49/$H49)</f>
        <v>3.6</v>
      </c>
      <c r="N49" s="23">
        <f t="shared" ref="N49:N53" si="113">INT($B$3/H49)</f>
        <v>0</v>
      </c>
      <c r="O49" s="3" t="str">
        <f t="shared" ref="O49:O54" si="114">IF(AND(M49&lt;&gt;"-",H49&lt;=$B$3),INT($B$3/H49)*L49,"wrong time or amount")</f>
        <v>wrong time or amount</v>
      </c>
      <c r="P49" s="20" t="str">
        <f t="shared" ref="P49:P54" si="115">IF(OR(S49="no",S49="inactive"),"-",L49)</f>
        <v>-</v>
      </c>
      <c r="Q49" s="20" t="str">
        <f t="shared" ref="Q49:Q54" si="116">IF($P49="-","-",$P49/$H49)</f>
        <v>-</v>
      </c>
      <c r="R49" s="20" t="str">
        <f t="shared" ref="R49:R54" si="117">IF(OR($P49="-",$I49=1),"-",$P49/$H49)</f>
        <v>-</v>
      </c>
      <c r="S49" s="24" t="str">
        <f t="shared" ref="S49:S54" si="118">IF(C49=1,IF(O49="wrong time or amount","no","yes"),"inactive")</f>
        <v>no</v>
      </c>
      <c r="T49" s="25" t="str">
        <f t="shared" si="87"/>
        <v>-</v>
      </c>
      <c r="U49" s="20" t="str">
        <f t="shared" si="88"/>
        <v>-</v>
      </c>
      <c r="V49" s="20" t="str">
        <f t="shared" si="89"/>
        <v/>
      </c>
      <c r="W49" s="26" t="str">
        <f t="shared" si="0"/>
        <v>-</v>
      </c>
      <c r="X49" s="28" t="str">
        <f t="shared" ref="X49:X54" si="119">IF(V49=$B49,CONCATENATE(".",$B$48),"")</f>
        <v/>
      </c>
      <c r="Y49" s="25" t="str">
        <f t="shared" si="90"/>
        <v>-</v>
      </c>
      <c r="Z49" s="20" t="str">
        <f t="shared" si="11"/>
        <v>-</v>
      </c>
      <c r="AA49" s="20" t="str">
        <f t="shared" si="91"/>
        <v>-</v>
      </c>
      <c r="AB49" s="27" t="str">
        <f t="shared" si="92"/>
        <v/>
      </c>
      <c r="AC49" s="27" t="str">
        <f t="shared" si="80"/>
        <v>-</v>
      </c>
      <c r="AD49" s="138" t="str">
        <f t="shared" si="93"/>
        <v/>
      </c>
      <c r="AE49" s="144" t="str">
        <f t="shared" si="94"/>
        <v>-</v>
      </c>
      <c r="AF49" s="143" t="str">
        <f t="shared" si="95"/>
        <v>-</v>
      </c>
      <c r="AG49" s="27" t="str">
        <f t="shared" si="96"/>
        <v/>
      </c>
      <c r="AH49" s="27" t="str">
        <f t="shared" si="97"/>
        <v>-</v>
      </c>
      <c r="AI49" s="138" t="str">
        <f t="shared" ref="AI49:AI54" si="120">IF(AG49=$B49,CONCATENATE(".",$B$48),"")</f>
        <v/>
      </c>
      <c r="AJ49" s="144" t="str">
        <f t="shared" si="98"/>
        <v>-</v>
      </c>
      <c r="AK49" s="143" t="str">
        <f t="shared" si="99"/>
        <v>-</v>
      </c>
      <c r="AL49" s="27" t="str">
        <f t="shared" si="100"/>
        <v/>
      </c>
      <c r="AM49" s="27" t="str">
        <f t="shared" si="13"/>
        <v>-</v>
      </c>
      <c r="AN49" s="138" t="str">
        <f t="shared" ref="AN49:AN54" si="121">IF(AL49=$B49,CONCATENATE(".",$B$48),"")</f>
        <v/>
      </c>
      <c r="AO49" s="164" t="str">
        <f t="shared" si="101"/>
        <v>-</v>
      </c>
      <c r="AP49" s="19" t="str">
        <f t="shared" si="102"/>
        <v>-</v>
      </c>
      <c r="AQ49" s="28" t="str">
        <f t="shared" ref="AQ49:AQ53" si="122">IF(AO49=$B49,CONCATENATE(".",$B$48),"")</f>
        <v/>
      </c>
      <c r="AR49" s="164" t="str">
        <f t="shared" si="103"/>
        <v>-</v>
      </c>
      <c r="AS49" s="19" t="str">
        <f t="shared" si="16"/>
        <v>-</v>
      </c>
      <c r="AT49" s="28" t="str">
        <f t="shared" si="104"/>
        <v/>
      </c>
      <c r="AU49" s="164" t="str">
        <f t="shared" si="105"/>
        <v>-</v>
      </c>
      <c r="AV49" s="19" t="str">
        <f t="shared" si="17"/>
        <v>-</v>
      </c>
      <c r="AW49" s="28" t="str">
        <f t="shared" si="106"/>
        <v/>
      </c>
      <c r="AX49" s="164" t="str">
        <f t="shared" si="18"/>
        <v>-</v>
      </c>
      <c r="AY49" s="19" t="str">
        <f t="shared" si="107"/>
        <v>-</v>
      </c>
      <c r="AZ49" s="28" t="str">
        <f t="shared" si="108"/>
        <v/>
      </c>
      <c r="BA49" s="164" t="str">
        <f t="shared" si="19"/>
        <v>-</v>
      </c>
      <c r="BB49" s="19" t="str">
        <f t="shared" si="109"/>
        <v>-</v>
      </c>
      <c r="BC49" s="28" t="str">
        <f t="shared" si="110"/>
        <v/>
      </c>
    </row>
    <row r="50" spans="1:55">
      <c r="A50" s="177"/>
      <c r="B50" s="18" t="s">
        <v>25</v>
      </c>
      <c r="C50" s="19">
        <v>1</v>
      </c>
      <c r="D50" s="20">
        <v>250</v>
      </c>
      <c r="E50" s="20">
        <v>1000</v>
      </c>
      <c r="F50" s="19">
        <v>1</v>
      </c>
      <c r="G50" s="21">
        <v>3.3000000000000002E-2</v>
      </c>
      <c r="H50" s="19">
        <v>50</v>
      </c>
      <c r="I50" s="19">
        <v>0</v>
      </c>
      <c r="J50" s="19"/>
      <c r="K50" s="19" t="s">
        <v>8</v>
      </c>
      <c r="L50" s="20" t="str">
        <f t="shared" si="111"/>
        <v>-</v>
      </c>
      <c r="M50" s="20" t="str">
        <f t="shared" si="112"/>
        <v>-</v>
      </c>
      <c r="N50" s="23">
        <f t="shared" si="113"/>
        <v>0</v>
      </c>
      <c r="O50" s="3" t="str">
        <f t="shared" si="114"/>
        <v>wrong time or amount</v>
      </c>
      <c r="P50" s="20" t="str">
        <f t="shared" si="115"/>
        <v>-</v>
      </c>
      <c r="Q50" s="20" t="str">
        <f t="shared" si="116"/>
        <v>-</v>
      </c>
      <c r="R50" s="20" t="str">
        <f t="shared" si="117"/>
        <v>-</v>
      </c>
      <c r="S50" s="24" t="str">
        <f t="shared" si="118"/>
        <v>no</v>
      </c>
      <c r="T50" s="25" t="str">
        <f t="shared" si="87"/>
        <v>-</v>
      </c>
      <c r="U50" s="20" t="str">
        <f t="shared" si="88"/>
        <v>-</v>
      </c>
      <c r="V50" s="20" t="str">
        <f t="shared" si="89"/>
        <v/>
      </c>
      <c r="W50" s="26" t="str">
        <f t="shared" si="0"/>
        <v>-</v>
      </c>
      <c r="X50" s="28" t="str">
        <f t="shared" si="119"/>
        <v/>
      </c>
      <c r="Y50" s="25" t="str">
        <f t="shared" si="90"/>
        <v>-</v>
      </c>
      <c r="Z50" s="20" t="str">
        <f t="shared" si="11"/>
        <v>-</v>
      </c>
      <c r="AA50" s="20" t="str">
        <f t="shared" si="91"/>
        <v>-</v>
      </c>
      <c r="AB50" s="27" t="str">
        <f t="shared" si="92"/>
        <v/>
      </c>
      <c r="AC50" s="27" t="str">
        <f t="shared" si="80"/>
        <v>-</v>
      </c>
      <c r="AD50" s="138" t="str">
        <f t="shared" si="93"/>
        <v/>
      </c>
      <c r="AE50" s="144" t="str">
        <f t="shared" si="94"/>
        <v>-</v>
      </c>
      <c r="AF50" s="143" t="str">
        <f t="shared" si="95"/>
        <v>-</v>
      </c>
      <c r="AG50" s="27" t="str">
        <f t="shared" si="96"/>
        <v/>
      </c>
      <c r="AH50" s="27" t="str">
        <f t="shared" si="97"/>
        <v>-</v>
      </c>
      <c r="AI50" s="138" t="str">
        <f t="shared" si="120"/>
        <v/>
      </c>
      <c r="AJ50" s="144" t="str">
        <f t="shared" si="98"/>
        <v>-</v>
      </c>
      <c r="AK50" s="143" t="str">
        <f t="shared" si="99"/>
        <v>-</v>
      </c>
      <c r="AL50" s="27" t="str">
        <f t="shared" si="100"/>
        <v/>
      </c>
      <c r="AM50" s="27" t="str">
        <f t="shared" si="13"/>
        <v>-</v>
      </c>
      <c r="AN50" s="138" t="str">
        <f t="shared" si="121"/>
        <v/>
      </c>
      <c r="AO50" s="164" t="str">
        <f t="shared" si="101"/>
        <v>-</v>
      </c>
      <c r="AP50" s="19" t="str">
        <f t="shared" si="102"/>
        <v>-</v>
      </c>
      <c r="AQ50" s="28" t="str">
        <f t="shared" si="122"/>
        <v/>
      </c>
      <c r="AR50" s="164" t="str">
        <f t="shared" si="103"/>
        <v>-</v>
      </c>
      <c r="AS50" s="19" t="str">
        <f t="shared" si="16"/>
        <v>-</v>
      </c>
      <c r="AT50" s="28" t="str">
        <f t="shared" si="104"/>
        <v/>
      </c>
      <c r="AU50" s="164" t="str">
        <f t="shared" si="105"/>
        <v>-</v>
      </c>
      <c r="AV50" s="19" t="str">
        <f t="shared" si="17"/>
        <v>-</v>
      </c>
      <c r="AW50" s="28" t="str">
        <f t="shared" si="106"/>
        <v/>
      </c>
      <c r="AX50" s="164" t="str">
        <f t="shared" si="18"/>
        <v>-</v>
      </c>
      <c r="AY50" s="19" t="str">
        <f t="shared" si="107"/>
        <v>-</v>
      </c>
      <c r="AZ50" s="28" t="str">
        <f t="shared" si="108"/>
        <v/>
      </c>
      <c r="BA50" s="164" t="str">
        <f t="shared" si="19"/>
        <v>-</v>
      </c>
      <c r="BB50" s="19" t="str">
        <f t="shared" si="109"/>
        <v>-</v>
      </c>
      <c r="BC50" s="28" t="str">
        <f t="shared" si="110"/>
        <v/>
      </c>
    </row>
    <row r="51" spans="1:55">
      <c r="A51" s="177"/>
      <c r="B51" s="18" t="s">
        <v>26</v>
      </c>
      <c r="C51" s="19">
        <v>1</v>
      </c>
      <c r="D51" s="20">
        <v>1000</v>
      </c>
      <c r="E51" s="20">
        <v>10000</v>
      </c>
      <c r="F51" s="19">
        <v>1</v>
      </c>
      <c r="G51" s="21">
        <v>0.03</v>
      </c>
      <c r="H51" s="19">
        <v>65</v>
      </c>
      <c r="I51" s="19">
        <v>0</v>
      </c>
      <c r="J51" s="19"/>
      <c r="K51" s="19" t="s">
        <v>8</v>
      </c>
      <c r="L51" s="20" t="str">
        <f t="shared" si="111"/>
        <v>-</v>
      </c>
      <c r="M51" s="20" t="str">
        <f t="shared" si="112"/>
        <v>-</v>
      </c>
      <c r="N51" s="23">
        <f t="shared" si="113"/>
        <v>0</v>
      </c>
      <c r="O51" s="3" t="str">
        <f t="shared" si="114"/>
        <v>wrong time or amount</v>
      </c>
      <c r="P51" s="20" t="str">
        <f t="shared" si="115"/>
        <v>-</v>
      </c>
      <c r="Q51" s="20" t="str">
        <f t="shared" si="116"/>
        <v>-</v>
      </c>
      <c r="R51" s="20" t="str">
        <f t="shared" si="117"/>
        <v>-</v>
      </c>
      <c r="S51" s="24" t="str">
        <f t="shared" si="118"/>
        <v>no</v>
      </c>
      <c r="T51" s="25" t="str">
        <f t="shared" si="87"/>
        <v>-</v>
      </c>
      <c r="U51" s="20" t="str">
        <f t="shared" si="88"/>
        <v>-</v>
      </c>
      <c r="V51" s="20" t="str">
        <f t="shared" si="89"/>
        <v/>
      </c>
      <c r="W51" s="26" t="str">
        <f t="shared" si="0"/>
        <v>-</v>
      </c>
      <c r="X51" s="28" t="str">
        <f t="shared" si="119"/>
        <v/>
      </c>
      <c r="Y51" s="25" t="str">
        <f t="shared" si="90"/>
        <v>-</v>
      </c>
      <c r="Z51" s="20" t="str">
        <f t="shared" si="11"/>
        <v>-</v>
      </c>
      <c r="AA51" s="20" t="str">
        <f t="shared" si="91"/>
        <v>-</v>
      </c>
      <c r="AB51" s="27" t="str">
        <f t="shared" si="92"/>
        <v/>
      </c>
      <c r="AC51" s="27" t="str">
        <f t="shared" si="80"/>
        <v>-</v>
      </c>
      <c r="AD51" s="138" t="str">
        <f t="shared" si="93"/>
        <v/>
      </c>
      <c r="AE51" s="144" t="str">
        <f t="shared" si="94"/>
        <v>-</v>
      </c>
      <c r="AF51" s="143" t="str">
        <f t="shared" si="95"/>
        <v>-</v>
      </c>
      <c r="AG51" s="27" t="str">
        <f t="shared" si="96"/>
        <v/>
      </c>
      <c r="AH51" s="27" t="str">
        <f t="shared" si="97"/>
        <v>-</v>
      </c>
      <c r="AI51" s="138" t="str">
        <f t="shared" si="120"/>
        <v/>
      </c>
      <c r="AJ51" s="144" t="str">
        <f t="shared" si="98"/>
        <v>-</v>
      </c>
      <c r="AK51" s="143" t="str">
        <f t="shared" si="99"/>
        <v>-</v>
      </c>
      <c r="AL51" s="27" t="str">
        <f t="shared" si="100"/>
        <v/>
      </c>
      <c r="AM51" s="27" t="str">
        <f t="shared" si="13"/>
        <v>-</v>
      </c>
      <c r="AN51" s="138" t="str">
        <f t="shared" si="121"/>
        <v/>
      </c>
      <c r="AO51" s="164" t="str">
        <f t="shared" si="101"/>
        <v>-</v>
      </c>
      <c r="AP51" s="19" t="str">
        <f t="shared" si="102"/>
        <v>-</v>
      </c>
      <c r="AQ51" s="28" t="str">
        <f t="shared" si="122"/>
        <v/>
      </c>
      <c r="AR51" s="164" t="str">
        <f t="shared" si="103"/>
        <v>-</v>
      </c>
      <c r="AS51" s="19" t="str">
        <f t="shared" si="16"/>
        <v>-</v>
      </c>
      <c r="AT51" s="28" t="str">
        <f t="shared" si="104"/>
        <v/>
      </c>
      <c r="AU51" s="164" t="str">
        <f t="shared" si="105"/>
        <v>-</v>
      </c>
      <c r="AV51" s="19" t="str">
        <f t="shared" si="17"/>
        <v>-</v>
      </c>
      <c r="AW51" s="28" t="str">
        <f t="shared" si="106"/>
        <v/>
      </c>
      <c r="AX51" s="164" t="str">
        <f t="shared" si="18"/>
        <v>-</v>
      </c>
      <c r="AY51" s="19" t="str">
        <f t="shared" si="107"/>
        <v>-</v>
      </c>
      <c r="AZ51" s="28" t="str">
        <f t="shared" si="108"/>
        <v/>
      </c>
      <c r="BA51" s="164" t="str">
        <f t="shared" si="19"/>
        <v>-</v>
      </c>
      <c r="BB51" s="19" t="str">
        <f t="shared" si="109"/>
        <v>-</v>
      </c>
      <c r="BC51" s="28" t="str">
        <f t="shared" si="110"/>
        <v/>
      </c>
    </row>
    <row r="52" spans="1:55">
      <c r="A52" s="177"/>
      <c r="B52" s="18" t="s">
        <v>27</v>
      </c>
      <c r="C52" s="19">
        <v>1</v>
      </c>
      <c r="D52" s="20">
        <v>100</v>
      </c>
      <c r="E52" s="20">
        <v>2500</v>
      </c>
      <c r="F52" s="19">
        <v>3</v>
      </c>
      <c r="G52" s="21">
        <v>0.16</v>
      </c>
      <c r="H52" s="19">
        <v>30</v>
      </c>
      <c r="I52" s="19">
        <v>0</v>
      </c>
      <c r="J52" s="19"/>
      <c r="K52" s="19" t="s">
        <v>8</v>
      </c>
      <c r="L52" s="20">
        <f t="shared" si="111"/>
        <v>160</v>
      </c>
      <c r="M52" s="20">
        <f t="shared" si="112"/>
        <v>5.333333333333333</v>
      </c>
      <c r="N52" s="23">
        <f t="shared" si="113"/>
        <v>1</v>
      </c>
      <c r="O52" s="3">
        <f t="shared" si="114"/>
        <v>160</v>
      </c>
      <c r="P52" s="20">
        <f t="shared" si="115"/>
        <v>160</v>
      </c>
      <c r="Q52" s="20">
        <f t="shared" si="116"/>
        <v>5.333333333333333</v>
      </c>
      <c r="R52" s="20">
        <f t="shared" si="117"/>
        <v>5.333333333333333</v>
      </c>
      <c r="S52" s="24" t="str">
        <f t="shared" si="118"/>
        <v>yes</v>
      </c>
      <c r="T52" s="25">
        <f t="shared" si="87"/>
        <v>30</v>
      </c>
      <c r="U52" s="20" t="str">
        <f t="shared" si="88"/>
        <v>-</v>
      </c>
      <c r="V52" s="20" t="str">
        <f t="shared" si="89"/>
        <v/>
      </c>
      <c r="W52" s="26" t="str">
        <f t="shared" si="0"/>
        <v>-</v>
      </c>
      <c r="X52" s="28" t="str">
        <f t="shared" si="119"/>
        <v/>
      </c>
      <c r="Y52" s="25">
        <f t="shared" si="90"/>
        <v>30</v>
      </c>
      <c r="Z52" s="20">
        <f t="shared" si="11"/>
        <v>160</v>
      </c>
      <c r="AA52" s="20">
        <f t="shared" si="91"/>
        <v>5.333333333333333</v>
      </c>
      <c r="AB52" s="27" t="str">
        <f t="shared" si="92"/>
        <v>SunFest</v>
      </c>
      <c r="AC52" s="27" t="str">
        <f>IF(AB52&lt;&gt;"",CONCATENATE(".",AB52),"-")</f>
        <v>.SunFest</v>
      </c>
      <c r="AD52" s="138" t="str">
        <f t="shared" si="93"/>
        <v>.Moonbay</v>
      </c>
      <c r="AE52" s="144" t="str">
        <f t="shared" si="94"/>
        <v>-</v>
      </c>
      <c r="AF52" s="143" t="str">
        <f t="shared" si="95"/>
        <v>-</v>
      </c>
      <c r="AG52" s="27" t="str">
        <f t="shared" si="96"/>
        <v/>
      </c>
      <c r="AH52" s="27" t="str">
        <f t="shared" si="97"/>
        <v>-</v>
      </c>
      <c r="AI52" s="138" t="str">
        <f t="shared" si="120"/>
        <v/>
      </c>
      <c r="AJ52" s="144" t="str">
        <f t="shared" si="98"/>
        <v>-</v>
      </c>
      <c r="AK52" s="143" t="str">
        <f t="shared" si="99"/>
        <v>-</v>
      </c>
      <c r="AL52" s="27" t="str">
        <f t="shared" si="100"/>
        <v/>
      </c>
      <c r="AM52" s="27" t="str">
        <f t="shared" si="13"/>
        <v>-</v>
      </c>
      <c r="AN52" s="138" t="str">
        <f t="shared" si="121"/>
        <v/>
      </c>
      <c r="AO52" s="164" t="str">
        <f t="shared" si="101"/>
        <v>-</v>
      </c>
      <c r="AP52" s="19" t="str">
        <f t="shared" si="102"/>
        <v>-</v>
      </c>
      <c r="AQ52" s="28" t="str">
        <f t="shared" si="122"/>
        <v/>
      </c>
      <c r="AR52" s="164" t="str">
        <f t="shared" si="103"/>
        <v>-</v>
      </c>
      <c r="AS52" s="19" t="str">
        <f t="shared" si="16"/>
        <v>-</v>
      </c>
      <c r="AT52" s="28" t="str">
        <f t="shared" si="104"/>
        <v/>
      </c>
      <c r="AU52" s="164" t="str">
        <f t="shared" si="105"/>
        <v>-</v>
      </c>
      <c r="AV52" s="19" t="str">
        <f t="shared" si="17"/>
        <v>-</v>
      </c>
      <c r="AW52" s="28" t="str">
        <f t="shared" si="106"/>
        <v/>
      </c>
      <c r="AX52" s="164" t="str">
        <f t="shared" si="18"/>
        <v>-</v>
      </c>
      <c r="AY52" s="19" t="str">
        <f t="shared" si="107"/>
        <v>-</v>
      </c>
      <c r="AZ52" s="28" t="str">
        <f t="shared" si="108"/>
        <v/>
      </c>
      <c r="BA52" s="164" t="str">
        <f t="shared" si="19"/>
        <v>-</v>
      </c>
      <c r="BB52" s="19" t="str">
        <f t="shared" si="109"/>
        <v>-</v>
      </c>
      <c r="BC52" s="28" t="str">
        <f t="shared" si="110"/>
        <v/>
      </c>
    </row>
    <row r="53" spans="1:55">
      <c r="A53" s="179"/>
      <c r="B53" s="52" t="s">
        <v>100</v>
      </c>
      <c r="C53" s="19">
        <v>1</v>
      </c>
      <c r="D53" s="44">
        <v>13</v>
      </c>
      <c r="E53" s="44">
        <v>1313</v>
      </c>
      <c r="F53" s="47">
        <v>1</v>
      </c>
      <c r="G53" s="46">
        <v>9.6600000000000005E-2</v>
      </c>
      <c r="H53" s="47">
        <v>13</v>
      </c>
      <c r="I53" s="47">
        <v>0</v>
      </c>
      <c r="J53" s="47"/>
      <c r="K53" s="47" t="s">
        <v>8</v>
      </c>
      <c r="L53" s="20">
        <f t="shared" si="111"/>
        <v>125.58</v>
      </c>
      <c r="M53" s="44">
        <f t="shared" si="112"/>
        <v>9.66</v>
      </c>
      <c r="N53" s="42">
        <f t="shared" si="113"/>
        <v>2</v>
      </c>
      <c r="O53" s="3">
        <f t="shared" si="114"/>
        <v>251.16</v>
      </c>
      <c r="P53" s="20">
        <f t="shared" si="115"/>
        <v>125.58</v>
      </c>
      <c r="Q53" s="20">
        <f t="shared" si="116"/>
        <v>9.66</v>
      </c>
      <c r="R53" s="20">
        <f t="shared" si="117"/>
        <v>9.66</v>
      </c>
      <c r="S53" s="24" t="str">
        <f t="shared" si="118"/>
        <v>yes</v>
      </c>
      <c r="T53" s="25">
        <f t="shared" si="87"/>
        <v>13</v>
      </c>
      <c r="U53" s="20" t="str">
        <f t="shared" si="88"/>
        <v>-</v>
      </c>
      <c r="V53" s="20" t="str">
        <f t="shared" si="89"/>
        <v/>
      </c>
      <c r="W53" s="26" t="str">
        <f t="shared" si="0"/>
        <v>-</v>
      </c>
      <c r="X53" s="28" t="str">
        <f t="shared" si="119"/>
        <v/>
      </c>
      <c r="Y53" s="25" t="str">
        <f t="shared" si="90"/>
        <v>-</v>
      </c>
      <c r="Z53" s="20">
        <f t="shared" si="11"/>
        <v>125.58</v>
      </c>
      <c r="AA53" s="20" t="str">
        <f t="shared" si="91"/>
        <v>-</v>
      </c>
      <c r="AB53" s="27" t="str">
        <f t="shared" si="92"/>
        <v/>
      </c>
      <c r="AC53" s="27" t="str">
        <f t="shared" ref="AC53:AC117" si="123">IF(AB53&lt;&gt;"",CONCATENATE(".",AB53),"-")</f>
        <v>-</v>
      </c>
      <c r="AD53" s="138" t="str">
        <f t="shared" si="93"/>
        <v/>
      </c>
      <c r="AE53" s="144" t="str">
        <f t="shared" si="94"/>
        <v>-</v>
      </c>
      <c r="AF53" s="143" t="str">
        <f t="shared" si="95"/>
        <v>-</v>
      </c>
      <c r="AG53" s="27" t="str">
        <f t="shared" si="96"/>
        <v/>
      </c>
      <c r="AH53" s="27" t="str">
        <f t="shared" si="97"/>
        <v>-</v>
      </c>
      <c r="AI53" s="138" t="str">
        <f t="shared" si="120"/>
        <v/>
      </c>
      <c r="AJ53" s="144" t="str">
        <f t="shared" si="98"/>
        <v>-</v>
      </c>
      <c r="AK53" s="143" t="str">
        <f t="shared" si="99"/>
        <v>-</v>
      </c>
      <c r="AL53" s="27" t="str">
        <f t="shared" si="100"/>
        <v/>
      </c>
      <c r="AM53" s="27" t="str">
        <f t="shared" si="13"/>
        <v>-</v>
      </c>
      <c r="AN53" s="138" t="str">
        <f t="shared" si="121"/>
        <v/>
      </c>
      <c r="AO53" s="164" t="str">
        <f t="shared" si="101"/>
        <v>13Party</v>
      </c>
      <c r="AP53" s="19" t="str">
        <f t="shared" si="102"/>
        <v>.13Party</v>
      </c>
      <c r="AQ53" s="28" t="str">
        <f t="shared" si="122"/>
        <v>.Moonbay</v>
      </c>
      <c r="AR53" s="164" t="str">
        <f t="shared" si="103"/>
        <v>-</v>
      </c>
      <c r="AS53" s="19" t="str">
        <f t="shared" si="16"/>
        <v>-</v>
      </c>
      <c r="AT53" s="28" t="str">
        <f t="shared" si="104"/>
        <v/>
      </c>
      <c r="AU53" s="164" t="str">
        <f t="shared" si="105"/>
        <v>-</v>
      </c>
      <c r="AV53" s="19" t="str">
        <f t="shared" si="17"/>
        <v>-</v>
      </c>
      <c r="AW53" s="28" t="str">
        <f t="shared" si="106"/>
        <v/>
      </c>
      <c r="AX53" s="164" t="str">
        <f t="shared" si="18"/>
        <v>-</v>
      </c>
      <c r="AY53" s="19" t="str">
        <f t="shared" si="107"/>
        <v>-</v>
      </c>
      <c r="AZ53" s="28" t="str">
        <f t="shared" si="108"/>
        <v/>
      </c>
      <c r="BA53" s="164" t="str">
        <f t="shared" si="19"/>
        <v>-</v>
      </c>
      <c r="BB53" s="19" t="str">
        <f t="shared" si="109"/>
        <v>-</v>
      </c>
      <c r="BC53" s="28" t="str">
        <f t="shared" si="110"/>
        <v/>
      </c>
    </row>
    <row r="54" spans="1:55" ht="15" thickBot="1">
      <c r="A54" s="178"/>
      <c r="B54" s="49" t="s">
        <v>28</v>
      </c>
      <c r="C54" s="19">
        <v>0</v>
      </c>
      <c r="D54" s="50">
        <v>150</v>
      </c>
      <c r="E54" s="50">
        <v>5000</v>
      </c>
      <c r="F54" s="22">
        <v>1</v>
      </c>
      <c r="G54" s="51">
        <v>0.2175</v>
      </c>
      <c r="H54" s="22">
        <v>5</v>
      </c>
      <c r="I54" s="22">
        <v>0</v>
      </c>
      <c r="J54" s="22"/>
      <c r="K54" s="22" t="s">
        <v>8</v>
      </c>
      <c r="L54" s="50" t="str">
        <f t="shared" si="111"/>
        <v>-</v>
      </c>
      <c r="M54" s="50" t="str">
        <f t="shared" si="112"/>
        <v>-</v>
      </c>
      <c r="N54" s="6">
        <v>7.58</v>
      </c>
      <c r="O54" s="3" t="str">
        <f t="shared" si="114"/>
        <v>wrong time or amount</v>
      </c>
      <c r="P54" s="20" t="str">
        <f t="shared" si="115"/>
        <v>-</v>
      </c>
      <c r="Q54" s="20" t="str">
        <f t="shared" si="116"/>
        <v>-</v>
      </c>
      <c r="R54" s="20" t="str">
        <f t="shared" si="117"/>
        <v>-</v>
      </c>
      <c r="S54" s="24" t="str">
        <f t="shared" si="118"/>
        <v>inactive</v>
      </c>
      <c r="T54" s="25" t="str">
        <f t="shared" si="87"/>
        <v>-</v>
      </c>
      <c r="U54" s="20" t="str">
        <f t="shared" si="88"/>
        <v>-</v>
      </c>
      <c r="V54" s="20" t="str">
        <f t="shared" si="89"/>
        <v/>
      </c>
      <c r="W54" s="26" t="str">
        <f t="shared" si="0"/>
        <v>-</v>
      </c>
      <c r="X54" s="28" t="str">
        <f t="shared" si="119"/>
        <v/>
      </c>
      <c r="Y54" s="25" t="str">
        <f t="shared" si="90"/>
        <v>-</v>
      </c>
      <c r="Z54" s="20" t="str">
        <f t="shared" si="11"/>
        <v>-</v>
      </c>
      <c r="AA54" s="20" t="str">
        <f t="shared" si="91"/>
        <v>-</v>
      </c>
      <c r="AB54" s="27" t="str">
        <f t="shared" si="92"/>
        <v/>
      </c>
      <c r="AC54" s="27" t="str">
        <f t="shared" si="123"/>
        <v>-</v>
      </c>
      <c r="AD54" s="138" t="str">
        <f t="shared" si="93"/>
        <v/>
      </c>
      <c r="AE54" s="144" t="str">
        <f t="shared" si="94"/>
        <v>-</v>
      </c>
      <c r="AF54" s="143" t="str">
        <f t="shared" si="95"/>
        <v>-</v>
      </c>
      <c r="AG54" s="27" t="str">
        <f t="shared" si="96"/>
        <v/>
      </c>
      <c r="AH54" s="27" t="str">
        <f t="shared" si="97"/>
        <v>-</v>
      </c>
      <c r="AI54" s="138" t="str">
        <f t="shared" si="120"/>
        <v/>
      </c>
      <c r="AJ54" s="144" t="str">
        <f t="shared" si="98"/>
        <v>-</v>
      </c>
      <c r="AK54" s="143" t="str">
        <f t="shared" si="99"/>
        <v>-</v>
      </c>
      <c r="AL54" s="27" t="str">
        <f t="shared" si="100"/>
        <v/>
      </c>
      <c r="AM54" s="27" t="str">
        <f t="shared" si="13"/>
        <v>-</v>
      </c>
      <c r="AN54" s="138" t="str">
        <f t="shared" si="121"/>
        <v/>
      </c>
      <c r="AO54" s="164" t="str">
        <f t="shared" si="101"/>
        <v>-</v>
      </c>
      <c r="AP54" s="19" t="str">
        <f t="shared" si="102"/>
        <v>-</v>
      </c>
      <c r="AQ54" s="28" t="str">
        <f>IF(AO54=$B54,CONCATENATE(".",$B$48),"")</f>
        <v/>
      </c>
      <c r="AR54" s="164" t="str">
        <f t="shared" si="103"/>
        <v>-</v>
      </c>
      <c r="AS54" s="19" t="str">
        <f t="shared" si="16"/>
        <v>-</v>
      </c>
      <c r="AT54" s="28" t="str">
        <f t="shared" si="104"/>
        <v/>
      </c>
      <c r="AU54" s="164" t="str">
        <f t="shared" si="105"/>
        <v>-</v>
      </c>
      <c r="AV54" s="19" t="str">
        <f t="shared" si="17"/>
        <v>-</v>
      </c>
      <c r="AW54" s="28" t="str">
        <f t="shared" si="106"/>
        <v/>
      </c>
      <c r="AX54" s="164" t="str">
        <f t="shared" si="18"/>
        <v>-</v>
      </c>
      <c r="AY54" s="19" t="str">
        <f t="shared" si="107"/>
        <v>-</v>
      </c>
      <c r="AZ54" s="28" t="str">
        <f t="shared" si="108"/>
        <v/>
      </c>
      <c r="BA54" s="164" t="str">
        <f t="shared" si="19"/>
        <v>-</v>
      </c>
      <c r="BB54" s="19" t="str">
        <f t="shared" si="109"/>
        <v>-</v>
      </c>
      <c r="BC54" s="28" t="str">
        <f t="shared" si="110"/>
        <v/>
      </c>
    </row>
    <row r="55" spans="1:55" s="110" customFormat="1" ht="15" thickBot="1">
      <c r="A55" s="127"/>
      <c r="B55" s="128"/>
      <c r="C55" s="129"/>
      <c r="D55" s="130"/>
      <c r="E55" s="130"/>
      <c r="F55" s="129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4"/>
      <c r="Y55" s="132"/>
      <c r="Z55" s="133"/>
      <c r="AA55" s="133"/>
      <c r="AB55" s="133"/>
      <c r="AC55" s="133"/>
      <c r="AD55" s="139"/>
      <c r="AE55" s="132"/>
      <c r="AF55" s="133"/>
      <c r="AG55" s="133"/>
      <c r="AH55" s="133"/>
      <c r="AI55" s="139"/>
      <c r="AJ55" s="132"/>
      <c r="AK55" s="133"/>
      <c r="AL55" s="133"/>
      <c r="AM55" s="133"/>
      <c r="AN55" s="139"/>
      <c r="AO55" s="124"/>
      <c r="AP55" s="125"/>
      <c r="AQ55" s="154"/>
      <c r="AR55" s="124"/>
      <c r="AS55" s="125"/>
      <c r="AT55" s="154"/>
      <c r="AU55" s="124"/>
      <c r="AV55" s="125"/>
      <c r="AW55" s="154"/>
      <c r="AX55" s="164" t="str">
        <f t="shared" si="18"/>
        <v>-</v>
      </c>
      <c r="AY55" s="125"/>
      <c r="AZ55" s="154"/>
      <c r="BA55" s="164" t="str">
        <f t="shared" si="19"/>
        <v>-</v>
      </c>
      <c r="BB55" s="125"/>
      <c r="BC55" s="154"/>
    </row>
    <row r="56" spans="1:55">
      <c r="A56" s="176"/>
      <c r="B56" s="54" t="s">
        <v>29</v>
      </c>
      <c r="C56" s="8"/>
      <c r="D56" s="9" t="s">
        <v>0</v>
      </c>
      <c r="E56" s="9" t="s">
        <v>19</v>
      </c>
      <c r="F56" s="8" t="s">
        <v>11</v>
      </c>
      <c r="G56" s="10" t="s">
        <v>3</v>
      </c>
      <c r="H56" s="8" t="s">
        <v>4</v>
      </c>
      <c r="I56" s="8" t="s">
        <v>5</v>
      </c>
      <c r="J56" s="8"/>
      <c r="K56" s="8" t="s">
        <v>6</v>
      </c>
      <c r="L56" s="9" t="s">
        <v>9</v>
      </c>
      <c r="M56" s="9" t="s">
        <v>10</v>
      </c>
      <c r="N56" s="23" t="e">
        <f t="shared" ref="N56:N59" si="124">INT($B$3/H56)</f>
        <v>#VALUE!</v>
      </c>
      <c r="O56" s="2" t="s">
        <v>36</v>
      </c>
      <c r="P56" s="9" t="s">
        <v>37</v>
      </c>
      <c r="Q56" s="9" t="s">
        <v>10</v>
      </c>
      <c r="R56" s="9" t="s">
        <v>10</v>
      </c>
      <c r="S56" s="12" t="s">
        <v>17</v>
      </c>
      <c r="T56" s="25" t="str">
        <f t="shared" ref="T56:T61" si="125">IF(S56="yes",H56,"-")</f>
        <v>-</v>
      </c>
      <c r="U56" s="20" t="str">
        <f t="shared" ref="U56:U61" si="126">IF(T56=$T$132,P56,"-")</f>
        <v>-</v>
      </c>
      <c r="V56" s="20" t="str">
        <f t="shared" ref="V56:V61" si="127">IF(U56=$U$132,B56,"")</f>
        <v/>
      </c>
      <c r="W56" s="26" t="str">
        <f t="shared" si="0"/>
        <v>-</v>
      </c>
      <c r="X56" s="28" t="str">
        <f>IF(V56=$B56,CONCATENATE(".",$B$56),"")</f>
        <v/>
      </c>
      <c r="Y56" s="25" t="str">
        <f t="shared" ref="Y56:Y61" si="128">IF(Z56=$Z$132,H56,"-")</f>
        <v>-</v>
      </c>
      <c r="Z56" s="20" t="str">
        <f t="shared" si="11"/>
        <v>-</v>
      </c>
      <c r="AA56" s="20" t="str">
        <f t="shared" ref="AA56:AA61" si="129">IF(Z56=$Z$132,Q56,"-")</f>
        <v>-</v>
      </c>
      <c r="AB56" s="27" t="str">
        <f t="shared" ref="AB56:AB61" si="130">IF(Z56=$Z$132,B56,"")</f>
        <v/>
      </c>
      <c r="AC56" s="27" t="str">
        <f t="shared" si="123"/>
        <v>-</v>
      </c>
      <c r="AD56" s="138" t="str">
        <f t="shared" ref="AD56:AD61" si="131">IF(AB56=B56,CONCATENATE(".",$B$56),"")</f>
        <v/>
      </c>
      <c r="AE56" s="144" t="str">
        <f t="shared" ref="AE56:AE61" si="132">IF($Z56=$Z$133,$Q56,"-")</f>
        <v>-</v>
      </c>
      <c r="AF56" s="143" t="str">
        <f t="shared" ref="AF56:AF61" si="133">IF($Z56=$Z$133,$H56,"-")</f>
        <v>-</v>
      </c>
      <c r="AG56" s="27" t="str">
        <f t="shared" ref="AG56:AG61" si="134">IF(Z56=$Z$133,B56,"")</f>
        <v/>
      </c>
      <c r="AH56" s="27" t="str">
        <f t="shared" ref="AH56:AH61" si="135">IF(AG56&lt;&gt;"",CONCATENATE(".",AG56),"-")</f>
        <v>-</v>
      </c>
      <c r="AI56" s="138" t="str">
        <f>IF(AG56=$B56,CONCATENATE(".",$B$56),"")</f>
        <v/>
      </c>
      <c r="AJ56" s="144" t="str">
        <f t="shared" ref="AJ56:AJ61" si="136">IF(Z56=$Z$134,$Q56,"-")</f>
        <v>-</v>
      </c>
      <c r="AK56" s="143" t="str">
        <f t="shared" ref="AK56:AK61" si="137">IF($Z56=$Z$134,$H56,"-")</f>
        <v>-</v>
      </c>
      <c r="AL56" s="27" t="str">
        <f t="shared" ref="AL56:AL61" si="138">IF(Z56=$Z$134,B56,"")</f>
        <v/>
      </c>
      <c r="AM56" s="27" t="str">
        <f t="shared" si="13"/>
        <v>-</v>
      </c>
      <c r="AN56" s="138" t="str">
        <f>IF(AL56=$B56,CONCATENATE(".",$B$56),"")</f>
        <v/>
      </c>
      <c r="AO56" s="164" t="str">
        <f t="shared" ref="AO56:AO61" si="139">IF(R56=$R$132,$B56,"-")</f>
        <v>-</v>
      </c>
      <c r="AP56" s="19" t="str">
        <f t="shared" ref="AP56:AP61" si="140">IF(AO56=B56,CONCATENATE(".",$B56),"-")</f>
        <v>-</v>
      </c>
      <c r="AQ56" s="28" t="str">
        <f>IF(AO56=$B56,CONCATENATE(".",$B$56),"")</f>
        <v/>
      </c>
      <c r="AR56" s="164" t="str">
        <f t="shared" ref="AR56:AR61" si="141">IF(R56=$R$133,$B56,"-")</f>
        <v>-</v>
      </c>
      <c r="AS56" s="19" t="str">
        <f t="shared" si="16"/>
        <v>-</v>
      </c>
      <c r="AT56" s="28" t="str">
        <f t="shared" ref="AT56:AT61" si="142">IF(AR56=$B56,CONCATENATE(".",$B$56),"")</f>
        <v/>
      </c>
      <c r="AU56" s="164" t="str">
        <f t="shared" ref="AU56:AU61" si="143">IF($R56=$R$134,$B56,"-")</f>
        <v>-</v>
      </c>
      <c r="AV56" s="19" t="str">
        <f t="shared" si="17"/>
        <v>-</v>
      </c>
      <c r="AW56" s="28" t="str">
        <f t="shared" ref="AW56:AW61" si="144">IF(AU56=$B56,CONCATENATE(".",$B$56),"")</f>
        <v/>
      </c>
      <c r="AX56" s="164" t="str">
        <f t="shared" si="18"/>
        <v>-</v>
      </c>
      <c r="AY56" s="19" t="str">
        <f t="shared" ref="AY56:AY61" si="145">IF(AX56=$B56,CONCATENATE(".",$B56),"-")</f>
        <v>-</v>
      </c>
      <c r="AZ56" s="28" t="str">
        <f t="shared" ref="AZ56:AZ61" si="146">IF(AX56=$B56,CONCATENATE(".",$B$56),"")</f>
        <v/>
      </c>
      <c r="BA56" s="164" t="str">
        <f t="shared" si="19"/>
        <v>-</v>
      </c>
      <c r="BB56" s="19" t="str">
        <f t="shared" ref="BB56:BB61" si="147">IF(BA56=$B56,CONCATENATE(".",$B56),"-")</f>
        <v>-</v>
      </c>
      <c r="BC56" s="28" t="str">
        <f t="shared" ref="BC56:BC61" si="148">IF(BA56=$B56,CONCATENATE(".",$B$56),"")</f>
        <v/>
      </c>
    </row>
    <row r="57" spans="1:55" ht="15" thickBot="1">
      <c r="A57" s="177"/>
      <c r="B57" s="18" t="s">
        <v>30</v>
      </c>
      <c r="C57" s="19">
        <v>1</v>
      </c>
      <c r="D57" s="20">
        <v>25</v>
      </c>
      <c r="E57" s="20">
        <v>300</v>
      </c>
      <c r="F57" s="19">
        <v>5</v>
      </c>
      <c r="G57" s="21" t="s">
        <v>14</v>
      </c>
      <c r="H57" s="19">
        <v>75</v>
      </c>
      <c r="I57" s="22">
        <v>1</v>
      </c>
      <c r="J57" s="19"/>
      <c r="K57" s="19" t="s">
        <v>7</v>
      </c>
      <c r="L57" s="20">
        <f>IF(AND($B$2&gt;=D57,$B$2&lt;=E57),$B$2*5%*6+$B$2*10%*6+$B$2*12.5%*3+IF(I57=1,$B$2),"-")</f>
        <v>227.5</v>
      </c>
      <c r="M57" s="20">
        <f>IF($L57="-","-",$L57/$H57)</f>
        <v>3.0333333333333332</v>
      </c>
      <c r="N57" s="23">
        <f t="shared" si="124"/>
        <v>0</v>
      </c>
      <c r="O57" s="3" t="str">
        <f>IF(AND(M57&lt;&gt;"-",H57&lt;=$B$3),INT($B$3/H57)*L57,"wrong time or amount")</f>
        <v>wrong time or amount</v>
      </c>
      <c r="P57" s="20" t="str">
        <f>IF(OR(S57="no",S57="inactive"),"-",L57)</f>
        <v>-</v>
      </c>
      <c r="Q57" s="20" t="str">
        <f>IF($P57="-","-",$P57/$H57)</f>
        <v>-</v>
      </c>
      <c r="R57" s="20" t="str">
        <f>IF(OR($P57="-",$I57=1),"-",$P57/$H57)</f>
        <v>-</v>
      </c>
      <c r="S57" s="24" t="str">
        <f>IF(C57=1,IF(O57="wrong time or amount","no","yes"),"inactive")</f>
        <v>no</v>
      </c>
      <c r="T57" s="25" t="str">
        <f t="shared" si="125"/>
        <v>-</v>
      </c>
      <c r="U57" s="20" t="str">
        <f t="shared" si="126"/>
        <v>-</v>
      </c>
      <c r="V57" s="20" t="str">
        <f t="shared" si="127"/>
        <v/>
      </c>
      <c r="W57" s="26" t="str">
        <f t="shared" si="0"/>
        <v>-</v>
      </c>
      <c r="X57" s="28" t="str">
        <f t="shared" ref="X57:X61" si="149">IF(V57=$B57,CONCATENATE(".",$B$56),"")</f>
        <v/>
      </c>
      <c r="Y57" s="25" t="str">
        <f t="shared" si="128"/>
        <v>-</v>
      </c>
      <c r="Z57" s="20" t="str">
        <f t="shared" si="11"/>
        <v>-</v>
      </c>
      <c r="AA57" s="20" t="str">
        <f t="shared" si="129"/>
        <v>-</v>
      </c>
      <c r="AB57" s="27" t="str">
        <f t="shared" si="130"/>
        <v/>
      </c>
      <c r="AC57" s="27" t="str">
        <f t="shared" si="123"/>
        <v>-</v>
      </c>
      <c r="AD57" s="138" t="str">
        <f t="shared" si="131"/>
        <v/>
      </c>
      <c r="AE57" s="144" t="str">
        <f t="shared" si="132"/>
        <v>-</v>
      </c>
      <c r="AF57" s="143" t="str">
        <f t="shared" si="133"/>
        <v>-</v>
      </c>
      <c r="AG57" s="27" t="str">
        <f t="shared" si="134"/>
        <v/>
      </c>
      <c r="AH57" s="27" t="str">
        <f t="shared" si="135"/>
        <v>-</v>
      </c>
      <c r="AI57" s="138" t="str">
        <f t="shared" ref="AI57:AI61" si="150">IF(AG57=$B57,CONCATENATE(".",$B$56),"")</f>
        <v/>
      </c>
      <c r="AJ57" s="144" t="str">
        <f t="shared" si="136"/>
        <v>-</v>
      </c>
      <c r="AK57" s="143" t="str">
        <f t="shared" si="137"/>
        <v>-</v>
      </c>
      <c r="AL57" s="27" t="str">
        <f t="shared" si="138"/>
        <v/>
      </c>
      <c r="AM57" s="27" t="str">
        <f t="shared" si="13"/>
        <v>-</v>
      </c>
      <c r="AN57" s="138" t="str">
        <f t="shared" ref="AN57:AN61" si="151">IF(AL57=$B57,CONCATENATE(".",$B$56),"")</f>
        <v/>
      </c>
      <c r="AO57" s="164" t="str">
        <f t="shared" si="139"/>
        <v>-</v>
      </c>
      <c r="AP57" s="19" t="str">
        <f t="shared" si="140"/>
        <v>-</v>
      </c>
      <c r="AQ57" s="28" t="str">
        <f t="shared" ref="AQ57:AQ61" si="152">IF(AO57=$B57,CONCATENATE(".",$B$56),"")</f>
        <v/>
      </c>
      <c r="AR57" s="164" t="str">
        <f t="shared" si="141"/>
        <v>-</v>
      </c>
      <c r="AS57" s="19" t="str">
        <f t="shared" si="16"/>
        <v>-</v>
      </c>
      <c r="AT57" s="28" t="str">
        <f t="shared" si="142"/>
        <v/>
      </c>
      <c r="AU57" s="164" t="str">
        <f t="shared" si="143"/>
        <v>-</v>
      </c>
      <c r="AV57" s="19" t="str">
        <f t="shared" si="17"/>
        <v>-</v>
      </c>
      <c r="AW57" s="28" t="str">
        <f t="shared" si="144"/>
        <v/>
      </c>
      <c r="AX57" s="164" t="str">
        <f t="shared" si="18"/>
        <v>-</v>
      </c>
      <c r="AY57" s="19" t="str">
        <f t="shared" si="145"/>
        <v>-</v>
      </c>
      <c r="AZ57" s="28" t="str">
        <f t="shared" si="146"/>
        <v/>
      </c>
      <c r="BA57" s="164" t="str">
        <f t="shared" si="19"/>
        <v>-</v>
      </c>
      <c r="BB57" s="19" t="str">
        <f t="shared" si="147"/>
        <v>-</v>
      </c>
      <c r="BC57" s="28" t="str">
        <f t="shared" si="148"/>
        <v/>
      </c>
    </row>
    <row r="58" spans="1:55" ht="15" thickBot="1">
      <c r="A58" s="177"/>
      <c r="B58" s="18" t="s">
        <v>31</v>
      </c>
      <c r="C58" s="19">
        <v>1</v>
      </c>
      <c r="D58" s="20">
        <v>100</v>
      </c>
      <c r="E58" s="20">
        <v>500</v>
      </c>
      <c r="F58" s="19">
        <v>5</v>
      </c>
      <c r="G58" s="21" t="s">
        <v>14</v>
      </c>
      <c r="H58" s="19">
        <v>40</v>
      </c>
      <c r="I58" s="22">
        <v>0</v>
      </c>
      <c r="J58" s="19"/>
      <c r="K58" s="19" t="s">
        <v>8</v>
      </c>
      <c r="L58" s="20">
        <f>IF(AND($B$2&gt;=D58,$B$2&lt;=E58),$B$2*7.5%*6+$B$2*57.5%*2+IF(I58=1,$B$2),"-")</f>
        <v>160</v>
      </c>
      <c r="M58" s="20">
        <f>IF($L58="-","-",$L58/$H58)</f>
        <v>4</v>
      </c>
      <c r="N58" s="23">
        <f t="shared" si="124"/>
        <v>0</v>
      </c>
      <c r="O58" s="3" t="str">
        <f>IF(AND(M58&lt;&gt;"-",H58&lt;=$B$3),INT($B$3/H58)*L58,"wrong time or amount")</f>
        <v>wrong time or amount</v>
      </c>
      <c r="P58" s="20" t="str">
        <f>IF(OR(S58="no",S58="inactive"),"-",L58)</f>
        <v>-</v>
      </c>
      <c r="Q58" s="20" t="str">
        <f>IF($P58="-","-",$P58/$H58)</f>
        <v>-</v>
      </c>
      <c r="R58" s="20" t="str">
        <f>IF(OR($P58="-",$I58=1),"-",$P58/$H58)</f>
        <v>-</v>
      </c>
      <c r="S58" s="24" t="str">
        <f>IF(C58=1,IF(O58="wrong time or amount","no","yes"),"inactive")</f>
        <v>no</v>
      </c>
      <c r="T58" s="25" t="str">
        <f t="shared" si="125"/>
        <v>-</v>
      </c>
      <c r="U58" s="20" t="str">
        <f t="shared" si="126"/>
        <v>-</v>
      </c>
      <c r="V58" s="20" t="str">
        <f t="shared" si="127"/>
        <v/>
      </c>
      <c r="W58" s="26" t="str">
        <f t="shared" si="0"/>
        <v>-</v>
      </c>
      <c r="X58" s="28" t="str">
        <f t="shared" si="149"/>
        <v/>
      </c>
      <c r="Y58" s="25" t="str">
        <f t="shared" si="128"/>
        <v>-</v>
      </c>
      <c r="Z58" s="20" t="str">
        <f t="shared" si="11"/>
        <v>-</v>
      </c>
      <c r="AA58" s="20" t="str">
        <f t="shared" si="129"/>
        <v>-</v>
      </c>
      <c r="AB58" s="27" t="str">
        <f t="shared" si="130"/>
        <v/>
      </c>
      <c r="AC58" s="27" t="str">
        <f t="shared" si="123"/>
        <v>-</v>
      </c>
      <c r="AD58" s="138" t="str">
        <f t="shared" si="131"/>
        <v/>
      </c>
      <c r="AE58" s="144" t="str">
        <f t="shared" si="132"/>
        <v>-</v>
      </c>
      <c r="AF58" s="143" t="str">
        <f t="shared" si="133"/>
        <v>-</v>
      </c>
      <c r="AG58" s="27" t="str">
        <f t="shared" si="134"/>
        <v/>
      </c>
      <c r="AH58" s="27" t="str">
        <f t="shared" si="135"/>
        <v>-</v>
      </c>
      <c r="AI58" s="138" t="str">
        <f t="shared" si="150"/>
        <v/>
      </c>
      <c r="AJ58" s="144" t="str">
        <f t="shared" si="136"/>
        <v>-</v>
      </c>
      <c r="AK58" s="143" t="str">
        <f t="shared" si="137"/>
        <v>-</v>
      </c>
      <c r="AL58" s="27" t="str">
        <f t="shared" si="138"/>
        <v/>
      </c>
      <c r="AM58" s="27" t="str">
        <f t="shared" si="13"/>
        <v>-</v>
      </c>
      <c r="AN58" s="138" t="str">
        <f t="shared" si="151"/>
        <v/>
      </c>
      <c r="AO58" s="164" t="str">
        <f t="shared" si="139"/>
        <v>-</v>
      </c>
      <c r="AP58" s="19" t="str">
        <f t="shared" si="140"/>
        <v>-</v>
      </c>
      <c r="AQ58" s="28" t="str">
        <f t="shared" si="152"/>
        <v/>
      </c>
      <c r="AR58" s="164" t="str">
        <f t="shared" si="141"/>
        <v>-</v>
      </c>
      <c r="AS58" s="19" t="str">
        <f t="shared" si="16"/>
        <v>-</v>
      </c>
      <c r="AT58" s="28" t="str">
        <f t="shared" si="142"/>
        <v/>
      </c>
      <c r="AU58" s="164" t="str">
        <f t="shared" si="143"/>
        <v>-</v>
      </c>
      <c r="AV58" s="19" t="str">
        <f t="shared" si="17"/>
        <v>-</v>
      </c>
      <c r="AW58" s="28" t="str">
        <f t="shared" si="144"/>
        <v/>
      </c>
      <c r="AX58" s="164" t="str">
        <f t="shared" si="18"/>
        <v>-</v>
      </c>
      <c r="AY58" s="19" t="str">
        <f t="shared" si="145"/>
        <v>-</v>
      </c>
      <c r="AZ58" s="28" t="str">
        <f t="shared" si="146"/>
        <v/>
      </c>
      <c r="BA58" s="164" t="str">
        <f t="shared" si="19"/>
        <v>-</v>
      </c>
      <c r="BB58" s="19" t="str">
        <f t="shared" si="147"/>
        <v>-</v>
      </c>
      <c r="BC58" s="28" t="str">
        <f t="shared" si="148"/>
        <v/>
      </c>
    </row>
    <row r="59" spans="1:55" ht="15" thickBot="1">
      <c r="A59" s="177"/>
      <c r="B59" s="18" t="s">
        <v>32</v>
      </c>
      <c r="C59" s="19">
        <v>1</v>
      </c>
      <c r="D59" s="20">
        <v>500</v>
      </c>
      <c r="E59" s="20">
        <v>5000</v>
      </c>
      <c r="F59" s="19">
        <v>10</v>
      </c>
      <c r="G59" s="21" t="s">
        <v>14</v>
      </c>
      <c r="H59" s="19">
        <v>60</v>
      </c>
      <c r="I59" s="22">
        <v>0</v>
      </c>
      <c r="J59" s="19"/>
      <c r="K59" s="19" t="s">
        <v>8</v>
      </c>
      <c r="L59" s="20" t="str">
        <f>IF(AND($B$2&gt;=D59,$B$2&lt;=E59),$B$2*25%*3+$B$2*30%+$B$2*35%+$B$2*40%+IF(I59=1,$B$2),"-")</f>
        <v>-</v>
      </c>
      <c r="M59" s="20" t="str">
        <f>IF($L59="-","-",$L59/$H59)</f>
        <v>-</v>
      </c>
      <c r="N59" s="42">
        <f t="shared" si="124"/>
        <v>0</v>
      </c>
      <c r="O59" s="3" t="str">
        <f>IF(AND(M59&lt;&gt;"-",H59&lt;=$B$3),INT($B$3/H59)*L59,"wrong time or amount")</f>
        <v>wrong time or amount</v>
      </c>
      <c r="P59" s="20" t="str">
        <f>IF(OR(S59="no",S59="inactive"),"-",L59)</f>
        <v>-</v>
      </c>
      <c r="Q59" s="20" t="str">
        <f>IF($P59="-","-",$P59/$H59)</f>
        <v>-</v>
      </c>
      <c r="R59" s="20" t="str">
        <f>IF(OR($P59="-",$I59=1),"-",$P59/$H59)</f>
        <v>-</v>
      </c>
      <c r="S59" s="24" t="str">
        <f>IF(C59=1,IF(O59="wrong time or amount","no","yes"),"inactive")</f>
        <v>no</v>
      </c>
      <c r="T59" s="25" t="str">
        <f t="shared" si="125"/>
        <v>-</v>
      </c>
      <c r="U59" s="20" t="str">
        <f t="shared" si="126"/>
        <v>-</v>
      </c>
      <c r="V59" s="20" t="str">
        <f t="shared" si="127"/>
        <v/>
      </c>
      <c r="W59" s="26" t="str">
        <f t="shared" si="0"/>
        <v>-</v>
      </c>
      <c r="X59" s="28" t="str">
        <f t="shared" si="149"/>
        <v/>
      </c>
      <c r="Y59" s="25" t="str">
        <f t="shared" si="128"/>
        <v>-</v>
      </c>
      <c r="Z59" s="20" t="str">
        <f t="shared" si="11"/>
        <v>-</v>
      </c>
      <c r="AA59" s="20" t="str">
        <f t="shared" si="129"/>
        <v>-</v>
      </c>
      <c r="AB59" s="27" t="str">
        <f t="shared" si="130"/>
        <v/>
      </c>
      <c r="AC59" s="27" t="str">
        <f t="shared" si="123"/>
        <v>-</v>
      </c>
      <c r="AD59" s="138" t="str">
        <f t="shared" si="131"/>
        <v/>
      </c>
      <c r="AE59" s="144" t="str">
        <f t="shared" si="132"/>
        <v>-</v>
      </c>
      <c r="AF59" s="143" t="str">
        <f t="shared" si="133"/>
        <v>-</v>
      </c>
      <c r="AG59" s="27" t="str">
        <f t="shared" si="134"/>
        <v/>
      </c>
      <c r="AH59" s="27" t="str">
        <f t="shared" si="135"/>
        <v>-</v>
      </c>
      <c r="AI59" s="138" t="str">
        <f t="shared" si="150"/>
        <v/>
      </c>
      <c r="AJ59" s="144" t="str">
        <f t="shared" si="136"/>
        <v>-</v>
      </c>
      <c r="AK59" s="143" t="str">
        <f t="shared" si="137"/>
        <v>-</v>
      </c>
      <c r="AL59" s="27" t="str">
        <f t="shared" si="138"/>
        <v/>
      </c>
      <c r="AM59" s="27" t="str">
        <f t="shared" si="13"/>
        <v>-</v>
      </c>
      <c r="AN59" s="138" t="str">
        <f t="shared" si="151"/>
        <v/>
      </c>
      <c r="AO59" s="164" t="str">
        <f t="shared" si="139"/>
        <v>-</v>
      </c>
      <c r="AP59" s="19" t="str">
        <f t="shared" si="140"/>
        <v>-</v>
      </c>
      <c r="AQ59" s="28" t="str">
        <f t="shared" si="152"/>
        <v/>
      </c>
      <c r="AR59" s="164" t="str">
        <f t="shared" si="141"/>
        <v>-</v>
      </c>
      <c r="AS59" s="19" t="str">
        <f t="shared" si="16"/>
        <v>-</v>
      </c>
      <c r="AT59" s="28" t="str">
        <f t="shared" si="142"/>
        <v/>
      </c>
      <c r="AU59" s="164" t="str">
        <f t="shared" si="143"/>
        <v>-</v>
      </c>
      <c r="AV59" s="19" t="str">
        <f t="shared" si="17"/>
        <v>-</v>
      </c>
      <c r="AW59" s="28" t="str">
        <f t="shared" si="144"/>
        <v/>
      </c>
      <c r="AX59" s="164" t="str">
        <f t="shared" si="18"/>
        <v>-</v>
      </c>
      <c r="AY59" s="19" t="str">
        <f t="shared" si="145"/>
        <v>-</v>
      </c>
      <c r="AZ59" s="28" t="str">
        <f t="shared" si="146"/>
        <v/>
      </c>
      <c r="BA59" s="164" t="str">
        <f t="shared" si="19"/>
        <v>-</v>
      </c>
      <c r="BB59" s="19" t="str">
        <f t="shared" si="147"/>
        <v>-</v>
      </c>
      <c r="BC59" s="28" t="str">
        <f t="shared" si="148"/>
        <v/>
      </c>
    </row>
    <row r="60" spans="1:55" ht="15" thickBot="1">
      <c r="A60" s="177"/>
      <c r="B60" s="18" t="s">
        <v>33</v>
      </c>
      <c r="C60" s="19">
        <v>1</v>
      </c>
      <c r="D60" s="20">
        <v>250</v>
      </c>
      <c r="E60" s="20">
        <v>2000</v>
      </c>
      <c r="F60" s="19">
        <v>1</v>
      </c>
      <c r="G60" s="21">
        <v>0.10100000000000001</v>
      </c>
      <c r="H60" s="19">
        <v>11</v>
      </c>
      <c r="I60" s="22">
        <v>0</v>
      </c>
      <c r="J60" s="19"/>
      <c r="K60" s="19" t="s">
        <v>8</v>
      </c>
      <c r="L60" s="20" t="str">
        <f>IF(AND($B$2&gt;=D60,$B$2&lt;=E60),H60/F60*G60*$B$2+IF(I60=1,$B$2),"-")</f>
        <v>-</v>
      </c>
      <c r="M60" s="20" t="str">
        <f>IF($L60="-","-",$L60/$H60)</f>
        <v>-</v>
      </c>
      <c r="N60" s="6">
        <v>8.58</v>
      </c>
      <c r="O60" s="3" t="str">
        <f>IF(AND(M60&lt;&gt;"-",H60&lt;=$B$3),INT($B$3/H60)*L60,"wrong time or amount")</f>
        <v>wrong time or amount</v>
      </c>
      <c r="P60" s="20" t="str">
        <f>IF(OR(S60="no",S60="inactive"),"-",L60)</f>
        <v>-</v>
      </c>
      <c r="Q60" s="20" t="str">
        <f>IF($P60="-","-",$P60/$H60)</f>
        <v>-</v>
      </c>
      <c r="R60" s="20" t="str">
        <f>IF(OR($P60="-",$I60=1),"-",$P60/$H60)</f>
        <v>-</v>
      </c>
      <c r="S60" s="24" t="str">
        <f>IF(C60=1,IF(O60="wrong time or amount","no","yes"),"inactive")</f>
        <v>no</v>
      </c>
      <c r="T60" s="25" t="str">
        <f t="shared" si="125"/>
        <v>-</v>
      </c>
      <c r="U60" s="20" t="str">
        <f t="shared" si="126"/>
        <v>-</v>
      </c>
      <c r="V60" s="20" t="str">
        <f t="shared" si="127"/>
        <v/>
      </c>
      <c r="W60" s="26" t="str">
        <f t="shared" si="0"/>
        <v>-</v>
      </c>
      <c r="X60" s="28" t="str">
        <f t="shared" si="149"/>
        <v/>
      </c>
      <c r="Y60" s="25" t="str">
        <f t="shared" si="128"/>
        <v>-</v>
      </c>
      <c r="Z60" s="20" t="str">
        <f t="shared" si="11"/>
        <v>-</v>
      </c>
      <c r="AA60" s="20" t="str">
        <f t="shared" si="129"/>
        <v>-</v>
      </c>
      <c r="AB60" s="27" t="str">
        <f t="shared" si="130"/>
        <v/>
      </c>
      <c r="AC60" s="27" t="str">
        <f t="shared" si="123"/>
        <v>-</v>
      </c>
      <c r="AD60" s="138" t="str">
        <f t="shared" si="131"/>
        <v/>
      </c>
      <c r="AE60" s="144" t="str">
        <f t="shared" si="132"/>
        <v>-</v>
      </c>
      <c r="AF60" s="143" t="str">
        <f t="shared" si="133"/>
        <v>-</v>
      </c>
      <c r="AG60" s="27" t="str">
        <f t="shared" si="134"/>
        <v/>
      </c>
      <c r="AH60" s="27" t="str">
        <f t="shared" si="135"/>
        <v>-</v>
      </c>
      <c r="AI60" s="138" t="str">
        <f t="shared" si="150"/>
        <v/>
      </c>
      <c r="AJ60" s="144" t="str">
        <f t="shared" si="136"/>
        <v>-</v>
      </c>
      <c r="AK60" s="143" t="str">
        <f t="shared" si="137"/>
        <v>-</v>
      </c>
      <c r="AL60" s="27" t="str">
        <f t="shared" si="138"/>
        <v/>
      </c>
      <c r="AM60" s="27" t="str">
        <f t="shared" si="13"/>
        <v>-</v>
      </c>
      <c r="AN60" s="138" t="str">
        <f t="shared" si="151"/>
        <v/>
      </c>
      <c r="AO60" s="164" t="str">
        <f t="shared" si="139"/>
        <v>-</v>
      </c>
      <c r="AP60" s="19" t="str">
        <f t="shared" si="140"/>
        <v>-</v>
      </c>
      <c r="AQ60" s="28" t="str">
        <f t="shared" si="152"/>
        <v/>
      </c>
      <c r="AR60" s="164" t="str">
        <f t="shared" si="141"/>
        <v>-</v>
      </c>
      <c r="AS60" s="19" t="str">
        <f t="shared" si="16"/>
        <v>-</v>
      </c>
      <c r="AT60" s="28" t="str">
        <f t="shared" si="142"/>
        <v/>
      </c>
      <c r="AU60" s="164" t="str">
        <f t="shared" si="143"/>
        <v>-</v>
      </c>
      <c r="AV60" s="19" t="str">
        <f t="shared" si="17"/>
        <v>-</v>
      </c>
      <c r="AW60" s="28" t="str">
        <f t="shared" si="144"/>
        <v/>
      </c>
      <c r="AX60" s="164" t="str">
        <f t="shared" si="18"/>
        <v>-</v>
      </c>
      <c r="AY60" s="19" t="str">
        <f t="shared" si="145"/>
        <v>-</v>
      </c>
      <c r="AZ60" s="28" t="str">
        <f t="shared" si="146"/>
        <v/>
      </c>
      <c r="BA60" s="164" t="str">
        <f t="shared" si="19"/>
        <v>-</v>
      </c>
      <c r="BB60" s="19" t="str">
        <f t="shared" si="147"/>
        <v>-</v>
      </c>
      <c r="BC60" s="28" t="str">
        <f t="shared" si="148"/>
        <v/>
      </c>
    </row>
    <row r="61" spans="1:55" ht="15" thickBot="1">
      <c r="A61" s="178"/>
      <c r="B61" s="49" t="s">
        <v>34</v>
      </c>
      <c r="C61" s="19">
        <v>1</v>
      </c>
      <c r="D61" s="50">
        <v>150</v>
      </c>
      <c r="E61" s="50">
        <v>1000</v>
      </c>
      <c r="F61" s="22">
        <v>1</v>
      </c>
      <c r="G61" s="51">
        <v>5.4999999999999997E-3</v>
      </c>
      <c r="H61" s="22">
        <v>3</v>
      </c>
      <c r="I61" s="22">
        <v>1</v>
      </c>
      <c r="J61" s="22"/>
      <c r="K61" s="22" t="s">
        <v>8</v>
      </c>
      <c r="L61" s="50" t="str">
        <f>IF(AND($B$2&gt;=D61,$B$2&lt;=E61),H61/F61*G61*$B$2+IF(I61=1,$B$2),"-")</f>
        <v>-</v>
      </c>
      <c r="M61" s="50" t="str">
        <f>IF($L61="-","-",$L61/$H61)</f>
        <v>-</v>
      </c>
      <c r="N61" s="23">
        <f t="shared" ref="N61:N65" si="153">INT($B$3/H61)</f>
        <v>10</v>
      </c>
      <c r="O61" s="3" t="str">
        <f>IF(AND(M61&lt;&gt;"-",H61&lt;=$B$3),INT($B$3/H61)*L61,"wrong time or amount")</f>
        <v>wrong time or amount</v>
      </c>
      <c r="P61" s="20" t="str">
        <f>IF(OR(S61="no",S61="inactive"),"-",L61)</f>
        <v>-</v>
      </c>
      <c r="Q61" s="20" t="str">
        <f>IF($P61="-","-",$P61/$H61)</f>
        <v>-</v>
      </c>
      <c r="R61" s="20" t="str">
        <f>IF(OR($P61="-",$I61=1),"-",$P61/$H61)</f>
        <v>-</v>
      </c>
      <c r="S61" s="24" t="str">
        <f>IF(C61=1,IF(O61="wrong time or amount","no","yes"),"inactive")</f>
        <v>no</v>
      </c>
      <c r="T61" s="25" t="str">
        <f t="shared" si="125"/>
        <v>-</v>
      </c>
      <c r="U61" s="20" t="str">
        <f t="shared" si="126"/>
        <v>-</v>
      </c>
      <c r="V61" s="20" t="str">
        <f t="shared" si="127"/>
        <v/>
      </c>
      <c r="W61" s="26" t="str">
        <f t="shared" si="0"/>
        <v>-</v>
      </c>
      <c r="X61" s="28" t="str">
        <f t="shared" si="149"/>
        <v/>
      </c>
      <c r="Y61" s="25" t="str">
        <f t="shared" si="128"/>
        <v>-</v>
      </c>
      <c r="Z61" s="20" t="str">
        <f t="shared" si="11"/>
        <v>-</v>
      </c>
      <c r="AA61" s="20" t="str">
        <f t="shared" si="129"/>
        <v>-</v>
      </c>
      <c r="AB61" s="27" t="str">
        <f t="shared" si="130"/>
        <v/>
      </c>
      <c r="AC61" s="27" t="str">
        <f t="shared" si="123"/>
        <v>-</v>
      </c>
      <c r="AD61" s="138" t="str">
        <f t="shared" si="131"/>
        <v/>
      </c>
      <c r="AE61" s="144" t="str">
        <f t="shared" si="132"/>
        <v>-</v>
      </c>
      <c r="AF61" s="143" t="str">
        <f t="shared" si="133"/>
        <v>-</v>
      </c>
      <c r="AG61" s="27" t="str">
        <f t="shared" si="134"/>
        <v/>
      </c>
      <c r="AH61" s="27" t="str">
        <f t="shared" si="135"/>
        <v>-</v>
      </c>
      <c r="AI61" s="138" t="str">
        <f t="shared" si="150"/>
        <v/>
      </c>
      <c r="AJ61" s="144" t="str">
        <f t="shared" si="136"/>
        <v>-</v>
      </c>
      <c r="AK61" s="143" t="str">
        <f t="shared" si="137"/>
        <v>-</v>
      </c>
      <c r="AL61" s="27" t="str">
        <f t="shared" si="138"/>
        <v/>
      </c>
      <c r="AM61" s="27" t="str">
        <f t="shared" si="13"/>
        <v>-</v>
      </c>
      <c r="AN61" s="138" t="str">
        <f t="shared" si="151"/>
        <v/>
      </c>
      <c r="AO61" s="164" t="str">
        <f t="shared" si="139"/>
        <v>-</v>
      </c>
      <c r="AP61" s="19" t="str">
        <f t="shared" si="140"/>
        <v>-</v>
      </c>
      <c r="AQ61" s="28" t="str">
        <f t="shared" si="152"/>
        <v/>
      </c>
      <c r="AR61" s="164" t="str">
        <f t="shared" si="141"/>
        <v>-</v>
      </c>
      <c r="AS61" s="19" t="str">
        <f t="shared" si="16"/>
        <v>-</v>
      </c>
      <c r="AT61" s="28" t="str">
        <f t="shared" si="142"/>
        <v/>
      </c>
      <c r="AU61" s="164" t="str">
        <f t="shared" si="143"/>
        <v>-</v>
      </c>
      <c r="AV61" s="19" t="str">
        <f t="shared" si="17"/>
        <v>-</v>
      </c>
      <c r="AW61" s="28" t="str">
        <f t="shared" si="144"/>
        <v/>
      </c>
      <c r="AX61" s="164" t="str">
        <f t="shared" si="18"/>
        <v>-</v>
      </c>
      <c r="AY61" s="19" t="str">
        <f t="shared" si="145"/>
        <v>-</v>
      </c>
      <c r="AZ61" s="28" t="str">
        <f t="shared" si="146"/>
        <v/>
      </c>
      <c r="BA61" s="164" t="str">
        <f t="shared" si="19"/>
        <v>-</v>
      </c>
      <c r="BB61" s="19" t="str">
        <f t="shared" si="147"/>
        <v>-</v>
      </c>
      <c r="BC61" s="28" t="str">
        <f t="shared" si="148"/>
        <v/>
      </c>
    </row>
    <row r="62" spans="1:55" s="110" customFormat="1" ht="15" thickBot="1">
      <c r="B62" s="114"/>
      <c r="C62" s="115"/>
      <c r="D62" s="116"/>
      <c r="E62" s="116"/>
      <c r="F62" s="115"/>
      <c r="G62" s="117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26"/>
      <c r="Y62" s="124"/>
      <c r="Z62" s="125"/>
      <c r="AA62" s="125"/>
      <c r="AB62" s="125"/>
      <c r="AC62" s="125"/>
      <c r="AD62" s="141"/>
      <c r="AE62" s="124"/>
      <c r="AF62" s="125"/>
      <c r="AG62" s="125"/>
      <c r="AH62" s="125"/>
      <c r="AI62" s="141"/>
      <c r="AJ62" s="124"/>
      <c r="AK62" s="125"/>
      <c r="AL62" s="125"/>
      <c r="AM62" s="125"/>
      <c r="AN62" s="141"/>
      <c r="AO62" s="124"/>
      <c r="AP62" s="125"/>
      <c r="AQ62" s="154"/>
      <c r="AR62" s="124"/>
      <c r="AS62" s="125"/>
      <c r="AT62" s="154"/>
      <c r="AU62" s="124"/>
      <c r="AV62" s="125"/>
      <c r="AW62" s="154"/>
      <c r="AX62" s="164" t="str">
        <f t="shared" si="18"/>
        <v>-</v>
      </c>
      <c r="AY62" s="125"/>
      <c r="AZ62" s="154"/>
      <c r="BA62" s="164" t="str">
        <f t="shared" si="19"/>
        <v>-</v>
      </c>
      <c r="BB62" s="125"/>
      <c r="BC62" s="154"/>
    </row>
    <row r="63" spans="1:55">
      <c r="A63" s="180"/>
      <c r="B63" s="54" t="s">
        <v>39</v>
      </c>
      <c r="C63" s="8"/>
      <c r="D63" s="9" t="s">
        <v>0</v>
      </c>
      <c r="E63" s="9" t="s">
        <v>19</v>
      </c>
      <c r="F63" s="8" t="s">
        <v>11</v>
      </c>
      <c r="G63" s="10" t="s">
        <v>3</v>
      </c>
      <c r="H63" s="8" t="s">
        <v>4</v>
      </c>
      <c r="I63" s="8" t="s">
        <v>5</v>
      </c>
      <c r="J63" s="8"/>
      <c r="K63" s="8" t="s">
        <v>6</v>
      </c>
      <c r="L63" s="9" t="s">
        <v>9</v>
      </c>
      <c r="M63" s="9" t="s">
        <v>10</v>
      </c>
      <c r="N63" s="23" t="e">
        <f t="shared" si="153"/>
        <v>#VALUE!</v>
      </c>
      <c r="O63" s="9" t="s">
        <v>36</v>
      </c>
      <c r="P63" s="9" t="s">
        <v>37</v>
      </c>
      <c r="Q63" s="9" t="s">
        <v>10</v>
      </c>
      <c r="R63" s="9" t="s">
        <v>10</v>
      </c>
      <c r="S63" s="12" t="s">
        <v>17</v>
      </c>
      <c r="T63" s="25" t="str">
        <f t="shared" ref="T63:T69" si="154">IF(S63="yes",H63,"-")</f>
        <v>-</v>
      </c>
      <c r="U63" s="20" t="str">
        <f t="shared" ref="U63:U69" si="155">IF(T63=$T$132,P63,"-")</f>
        <v>-</v>
      </c>
      <c r="V63" s="20" t="str">
        <f t="shared" ref="V63:V69" si="156">IF(U63=$U$132,B63,"")</f>
        <v/>
      </c>
      <c r="W63" s="26" t="str">
        <f t="shared" si="0"/>
        <v>-</v>
      </c>
      <c r="X63" s="28" t="str">
        <f>IF(V63=$B63,CONCATENATE(".",$B$63),"")</f>
        <v/>
      </c>
      <c r="Y63" s="25" t="str">
        <f t="shared" ref="Y63:Y69" si="157">IF(Z63=$Z$132,H63,"-")</f>
        <v>-</v>
      </c>
      <c r="Z63" s="20" t="str">
        <f t="shared" si="11"/>
        <v>-</v>
      </c>
      <c r="AA63" s="20" t="str">
        <f t="shared" ref="AA63:AA69" si="158">IF(Z63=$Z$132,Q63,"-")</f>
        <v>-</v>
      </c>
      <c r="AB63" s="27" t="str">
        <f t="shared" ref="AB63:AB69" si="159">IF(Z63=$Z$132,B63,"")</f>
        <v/>
      </c>
      <c r="AC63" s="27" t="str">
        <f t="shared" si="123"/>
        <v>-</v>
      </c>
      <c r="AD63" s="138" t="str">
        <f t="shared" ref="AD63:AD69" si="160">IF(AB63=B63,CONCATENATE(".",$B$63),"")</f>
        <v/>
      </c>
      <c r="AE63" s="144" t="str">
        <f t="shared" ref="AE63:AE69" si="161">IF($Z63=$Z$133,$Q63,"-")</f>
        <v>-</v>
      </c>
      <c r="AF63" s="143" t="str">
        <f t="shared" ref="AF63:AF69" si="162">IF($Z63=$Z$133,$H63,"-")</f>
        <v>-</v>
      </c>
      <c r="AG63" s="27" t="str">
        <f t="shared" ref="AG63:AG69" si="163">IF(Z63=$Z$133,B63,"")</f>
        <v/>
      </c>
      <c r="AH63" s="27" t="str">
        <f t="shared" ref="AH63:AH69" si="164">IF(AG63&lt;&gt;"",CONCATENATE(".",AG63),"-")</f>
        <v>-</v>
      </c>
      <c r="AI63" s="138" t="str">
        <f>IF(AG63=$B63,CONCATENATE(".",$B$63),"")</f>
        <v/>
      </c>
      <c r="AJ63" s="144" t="str">
        <f t="shared" ref="AJ63:AJ69" si="165">IF(Z63=$Z$134,$Q63,"-")</f>
        <v>-</v>
      </c>
      <c r="AK63" s="143" t="str">
        <f t="shared" ref="AK63:AK69" si="166">IF($Z63=$Z$134,$H63,"-")</f>
        <v>-</v>
      </c>
      <c r="AL63" s="27" t="str">
        <f t="shared" ref="AL63:AL69" si="167">IF(Z63=$Z$134,B63,"")</f>
        <v/>
      </c>
      <c r="AM63" s="27" t="str">
        <f t="shared" si="13"/>
        <v>-</v>
      </c>
      <c r="AN63" s="138" t="str">
        <f>IF(AL63=$B63,CONCATENATE(".",$B$63),"")</f>
        <v/>
      </c>
      <c r="AO63" s="164" t="str">
        <f t="shared" ref="AO63:AO69" si="168">IF(R63=$R$132,$B63,"-")</f>
        <v>-</v>
      </c>
      <c r="AP63" s="19" t="str">
        <f t="shared" ref="AP63:AP69" si="169">IF(AO63=B63,CONCATENATE(".",$B63),"-")</f>
        <v>-</v>
      </c>
      <c r="AQ63" s="28" t="str">
        <f>IF(AO63=$B63,CONCATENATE(".",$B$63),"")</f>
        <v/>
      </c>
      <c r="AR63" s="164" t="str">
        <f t="shared" ref="AR63:AR69" si="170">IF(R63=$R$133,$B63,"-")</f>
        <v>-</v>
      </c>
      <c r="AS63" s="19" t="str">
        <f t="shared" si="16"/>
        <v>-</v>
      </c>
      <c r="AT63" s="28" t="str">
        <f>IF(AR63=$B63,CONCATENATE(".",$B$63),"")</f>
        <v/>
      </c>
      <c r="AU63" s="164" t="str">
        <f t="shared" ref="AU63:AU69" si="171">IF($R63=$R$134,$B63,"-")</f>
        <v>-</v>
      </c>
      <c r="AV63" s="19" t="str">
        <f t="shared" si="17"/>
        <v>-</v>
      </c>
      <c r="AW63" s="28" t="str">
        <f>IF(AU63=$B63,CONCATENATE(".",$B$63),"")</f>
        <v/>
      </c>
      <c r="AX63" s="164" t="str">
        <f t="shared" si="18"/>
        <v>-</v>
      </c>
      <c r="AY63" s="19" t="str">
        <f t="shared" ref="AY63:AY69" si="172">IF(AX63=$B63,CONCATENATE(".",$B63),"-")</f>
        <v>-</v>
      </c>
      <c r="AZ63" s="28" t="str">
        <f t="shared" ref="AZ63:AZ69" si="173">IF(AX63=$B63,CONCATENATE(".",$B$63),"")</f>
        <v/>
      </c>
      <c r="BA63" s="164" t="str">
        <f t="shared" si="19"/>
        <v>-</v>
      </c>
      <c r="BB63" s="19" t="str">
        <f t="shared" ref="BB63:BB69" si="174">IF(BA63=$B63,CONCATENATE(".",$B63),"-")</f>
        <v>-</v>
      </c>
      <c r="BC63" s="28" t="str">
        <f t="shared" ref="BC63:BC69" si="175">IF(BA63=$B63,CONCATENATE(".",$B$63),"")</f>
        <v/>
      </c>
    </row>
    <row r="64" spans="1:55">
      <c r="A64" s="181"/>
      <c r="B64" s="18" t="s">
        <v>40</v>
      </c>
      <c r="C64" s="19">
        <v>1</v>
      </c>
      <c r="D64" s="20">
        <v>10</v>
      </c>
      <c r="E64" s="20">
        <v>300</v>
      </c>
      <c r="F64" s="19">
        <v>2</v>
      </c>
      <c r="G64" s="21">
        <v>0.08</v>
      </c>
      <c r="H64" s="19">
        <v>38</v>
      </c>
      <c r="I64" s="19">
        <v>0</v>
      </c>
      <c r="J64" s="19"/>
      <c r="K64" s="19" t="s">
        <v>8</v>
      </c>
      <c r="L64" s="20">
        <f t="shared" ref="L64:L69" si="176">IF(AND($B$2&gt;=D64,$B$2&lt;=E64),H64/F64*G64*$B$2+IF(I64=1,$B$2),"-")</f>
        <v>152</v>
      </c>
      <c r="M64" s="20">
        <f t="shared" ref="M64:M69" si="177">IF($L64="-","-",$L64/$H64)</f>
        <v>4</v>
      </c>
      <c r="N64" s="23">
        <f t="shared" si="153"/>
        <v>0</v>
      </c>
      <c r="O64" s="20" t="str">
        <f t="shared" ref="O64:O69" si="178">IF(AND(M64&lt;&gt;"-",H64&lt;=$B$3),INT($B$3/H64)*L64,"wrong time or amount")</f>
        <v>wrong time or amount</v>
      </c>
      <c r="P64" s="20" t="str">
        <f t="shared" ref="P64:P69" si="179">IF(OR(S64="no",S64="inactive"),"-",L64)</f>
        <v>-</v>
      </c>
      <c r="Q64" s="20" t="str">
        <f t="shared" ref="Q64:Q69" si="180">IF($P64="-","-",$P64/$H64)</f>
        <v>-</v>
      </c>
      <c r="R64" s="20" t="str">
        <f t="shared" ref="R64:R69" si="181">IF(OR($P64="-",$I64=1),"-",$P64/$H64)</f>
        <v>-</v>
      </c>
      <c r="S64" s="24" t="str">
        <f t="shared" ref="S64:S69" si="182">IF(C64=1,IF(O64="wrong time or amount","no","yes"),"inactive")</f>
        <v>no</v>
      </c>
      <c r="T64" s="25" t="str">
        <f t="shared" si="154"/>
        <v>-</v>
      </c>
      <c r="U64" s="20" t="str">
        <f t="shared" si="155"/>
        <v>-</v>
      </c>
      <c r="V64" s="20" t="str">
        <f t="shared" si="156"/>
        <v/>
      </c>
      <c r="W64" s="26" t="str">
        <f t="shared" si="0"/>
        <v>-</v>
      </c>
      <c r="X64" s="28" t="str">
        <f t="shared" ref="X64:X69" si="183">IF(V64=$B64,CONCATENATE(".",$B$63),"")</f>
        <v/>
      </c>
      <c r="Y64" s="25" t="str">
        <f t="shared" si="157"/>
        <v>-</v>
      </c>
      <c r="Z64" s="20" t="str">
        <f t="shared" si="11"/>
        <v>-</v>
      </c>
      <c r="AA64" s="20" t="str">
        <f t="shared" si="158"/>
        <v>-</v>
      </c>
      <c r="AB64" s="27" t="str">
        <f t="shared" si="159"/>
        <v/>
      </c>
      <c r="AC64" s="27" t="str">
        <f t="shared" si="123"/>
        <v>-</v>
      </c>
      <c r="AD64" s="138" t="str">
        <f t="shared" si="160"/>
        <v/>
      </c>
      <c r="AE64" s="144" t="str">
        <f t="shared" si="161"/>
        <v>-</v>
      </c>
      <c r="AF64" s="143" t="str">
        <f t="shared" si="162"/>
        <v>-</v>
      </c>
      <c r="AG64" s="27" t="str">
        <f t="shared" si="163"/>
        <v/>
      </c>
      <c r="AH64" s="27" t="str">
        <f t="shared" si="164"/>
        <v>-</v>
      </c>
      <c r="AI64" s="138" t="str">
        <f t="shared" ref="AI64:AI69" si="184">IF(AG64=$B64,CONCATENATE(".",$B$63),"")</f>
        <v/>
      </c>
      <c r="AJ64" s="144" t="str">
        <f t="shared" si="165"/>
        <v>-</v>
      </c>
      <c r="AK64" s="143" t="str">
        <f t="shared" si="166"/>
        <v>-</v>
      </c>
      <c r="AL64" s="27" t="str">
        <f t="shared" si="167"/>
        <v/>
      </c>
      <c r="AM64" s="27" t="str">
        <f t="shared" si="13"/>
        <v>-</v>
      </c>
      <c r="AN64" s="138" t="str">
        <f t="shared" ref="AN64:AN69" si="185">IF(AL64=$B64,CONCATENATE(".",$B$63),"")</f>
        <v/>
      </c>
      <c r="AO64" s="164" t="str">
        <f t="shared" si="168"/>
        <v>-</v>
      </c>
      <c r="AP64" s="19" t="str">
        <f t="shared" si="169"/>
        <v>-</v>
      </c>
      <c r="AQ64" s="28" t="str">
        <f t="shared" ref="AQ64:AQ69" si="186">IF(AO64=$B64,CONCATENATE(".",$B$63),"")</f>
        <v/>
      </c>
      <c r="AR64" s="164" t="str">
        <f t="shared" si="170"/>
        <v>-</v>
      </c>
      <c r="AS64" s="19" t="str">
        <f t="shared" si="16"/>
        <v>-</v>
      </c>
      <c r="AT64" s="28" t="str">
        <f t="shared" ref="AT64:AT69" si="187">IF(AR64=$B64,CONCATENATE(".",$B$63),"")</f>
        <v/>
      </c>
      <c r="AU64" s="164" t="str">
        <f t="shared" si="171"/>
        <v>-</v>
      </c>
      <c r="AV64" s="19" t="str">
        <f t="shared" si="17"/>
        <v>-</v>
      </c>
      <c r="AW64" s="28" t="str">
        <f t="shared" ref="AW64:AW69" si="188">IF(AU64=$B64,CONCATENATE(".",$B$63),"")</f>
        <v/>
      </c>
      <c r="AX64" s="164" t="str">
        <f t="shared" si="18"/>
        <v>-</v>
      </c>
      <c r="AY64" s="19" t="str">
        <f t="shared" si="172"/>
        <v>-</v>
      </c>
      <c r="AZ64" s="28" t="str">
        <f t="shared" si="173"/>
        <v/>
      </c>
      <c r="BA64" s="164" t="str">
        <f t="shared" si="19"/>
        <v>-</v>
      </c>
      <c r="BB64" s="19" t="str">
        <f t="shared" si="174"/>
        <v>-</v>
      </c>
      <c r="BC64" s="28" t="str">
        <f t="shared" si="175"/>
        <v/>
      </c>
    </row>
    <row r="65" spans="1:55">
      <c r="A65" s="181"/>
      <c r="B65" s="18" t="s">
        <v>41</v>
      </c>
      <c r="C65" s="19">
        <v>1</v>
      </c>
      <c r="D65" s="20">
        <v>300</v>
      </c>
      <c r="E65" s="20">
        <v>1000</v>
      </c>
      <c r="F65" s="19">
        <v>1</v>
      </c>
      <c r="G65" s="21">
        <v>3.7999999999999999E-2</v>
      </c>
      <c r="H65" s="19">
        <v>40</v>
      </c>
      <c r="I65" s="19">
        <v>0</v>
      </c>
      <c r="J65" s="19"/>
      <c r="K65" s="19" t="s">
        <v>8</v>
      </c>
      <c r="L65" s="20" t="str">
        <f t="shared" si="176"/>
        <v>-</v>
      </c>
      <c r="M65" s="20" t="str">
        <f t="shared" si="177"/>
        <v>-</v>
      </c>
      <c r="N65" s="42">
        <f t="shared" si="153"/>
        <v>0</v>
      </c>
      <c r="O65" s="20" t="str">
        <f t="shared" si="178"/>
        <v>wrong time or amount</v>
      </c>
      <c r="P65" s="20" t="str">
        <f t="shared" si="179"/>
        <v>-</v>
      </c>
      <c r="Q65" s="20" t="str">
        <f t="shared" si="180"/>
        <v>-</v>
      </c>
      <c r="R65" s="20" t="str">
        <f t="shared" si="181"/>
        <v>-</v>
      </c>
      <c r="S65" s="24" t="str">
        <f t="shared" si="182"/>
        <v>no</v>
      </c>
      <c r="T65" s="25" t="str">
        <f t="shared" si="154"/>
        <v>-</v>
      </c>
      <c r="U65" s="20" t="str">
        <f t="shared" si="155"/>
        <v>-</v>
      </c>
      <c r="V65" s="20" t="str">
        <f t="shared" si="156"/>
        <v/>
      </c>
      <c r="W65" s="26" t="str">
        <f t="shared" si="0"/>
        <v>-</v>
      </c>
      <c r="X65" s="28" t="str">
        <f t="shared" si="183"/>
        <v/>
      </c>
      <c r="Y65" s="25" t="str">
        <f t="shared" si="157"/>
        <v>-</v>
      </c>
      <c r="Z65" s="20" t="str">
        <f t="shared" si="11"/>
        <v>-</v>
      </c>
      <c r="AA65" s="20" t="str">
        <f t="shared" si="158"/>
        <v>-</v>
      </c>
      <c r="AB65" s="27" t="str">
        <f t="shared" si="159"/>
        <v/>
      </c>
      <c r="AC65" s="27" t="str">
        <f t="shared" si="123"/>
        <v>-</v>
      </c>
      <c r="AD65" s="138" t="str">
        <f t="shared" si="160"/>
        <v/>
      </c>
      <c r="AE65" s="144" t="str">
        <f t="shared" si="161"/>
        <v>-</v>
      </c>
      <c r="AF65" s="143" t="str">
        <f t="shared" si="162"/>
        <v>-</v>
      </c>
      <c r="AG65" s="27" t="str">
        <f t="shared" si="163"/>
        <v/>
      </c>
      <c r="AH65" s="27" t="str">
        <f t="shared" si="164"/>
        <v>-</v>
      </c>
      <c r="AI65" s="138" t="str">
        <f t="shared" si="184"/>
        <v/>
      </c>
      <c r="AJ65" s="144" t="str">
        <f t="shared" si="165"/>
        <v>-</v>
      </c>
      <c r="AK65" s="143" t="str">
        <f t="shared" si="166"/>
        <v>-</v>
      </c>
      <c r="AL65" s="27" t="str">
        <f t="shared" si="167"/>
        <v/>
      </c>
      <c r="AM65" s="27" t="str">
        <f t="shared" si="13"/>
        <v>-</v>
      </c>
      <c r="AN65" s="138" t="str">
        <f t="shared" si="185"/>
        <v/>
      </c>
      <c r="AO65" s="164" t="str">
        <f t="shared" si="168"/>
        <v>-</v>
      </c>
      <c r="AP65" s="19" t="str">
        <f t="shared" si="169"/>
        <v>-</v>
      </c>
      <c r="AQ65" s="28" t="str">
        <f t="shared" si="186"/>
        <v/>
      </c>
      <c r="AR65" s="164" t="str">
        <f t="shared" si="170"/>
        <v>-</v>
      </c>
      <c r="AS65" s="19" t="str">
        <f t="shared" si="16"/>
        <v>-</v>
      </c>
      <c r="AT65" s="28" t="str">
        <f t="shared" si="187"/>
        <v/>
      </c>
      <c r="AU65" s="164" t="str">
        <f t="shared" si="171"/>
        <v>-</v>
      </c>
      <c r="AV65" s="19" t="str">
        <f t="shared" si="17"/>
        <v>-</v>
      </c>
      <c r="AW65" s="28" t="str">
        <f t="shared" si="188"/>
        <v/>
      </c>
      <c r="AX65" s="164" t="str">
        <f t="shared" si="18"/>
        <v>-</v>
      </c>
      <c r="AY65" s="19" t="str">
        <f t="shared" si="172"/>
        <v>-</v>
      </c>
      <c r="AZ65" s="28" t="str">
        <f t="shared" si="173"/>
        <v/>
      </c>
      <c r="BA65" s="164" t="str">
        <f t="shared" si="19"/>
        <v>-</v>
      </c>
      <c r="BB65" s="19" t="str">
        <f t="shared" si="174"/>
        <v>-</v>
      </c>
      <c r="BC65" s="28" t="str">
        <f t="shared" si="175"/>
        <v/>
      </c>
    </row>
    <row r="66" spans="1:55">
      <c r="A66" s="181"/>
      <c r="B66" s="18" t="s">
        <v>42</v>
      </c>
      <c r="C66" s="19">
        <v>1</v>
      </c>
      <c r="D66" s="20">
        <v>1000</v>
      </c>
      <c r="E66" s="20">
        <v>3000</v>
      </c>
      <c r="F66" s="19">
        <v>3</v>
      </c>
      <c r="G66" s="21">
        <v>0.12</v>
      </c>
      <c r="H66" s="19">
        <v>45</v>
      </c>
      <c r="I66" s="19">
        <v>0</v>
      </c>
      <c r="J66" s="19"/>
      <c r="K66" s="19" t="s">
        <v>8</v>
      </c>
      <c r="L66" s="20" t="str">
        <f t="shared" si="176"/>
        <v>-</v>
      </c>
      <c r="M66" s="20" t="str">
        <f t="shared" si="177"/>
        <v>-</v>
      </c>
      <c r="N66" s="6">
        <v>9.58</v>
      </c>
      <c r="O66" s="20" t="str">
        <f t="shared" si="178"/>
        <v>wrong time or amount</v>
      </c>
      <c r="P66" s="20" t="str">
        <f t="shared" si="179"/>
        <v>-</v>
      </c>
      <c r="Q66" s="20" t="str">
        <f t="shared" si="180"/>
        <v>-</v>
      </c>
      <c r="R66" s="20" t="str">
        <f t="shared" si="181"/>
        <v>-</v>
      </c>
      <c r="S66" s="24" t="str">
        <f t="shared" si="182"/>
        <v>no</v>
      </c>
      <c r="T66" s="25" t="str">
        <f t="shared" si="154"/>
        <v>-</v>
      </c>
      <c r="U66" s="20" t="str">
        <f t="shared" si="155"/>
        <v>-</v>
      </c>
      <c r="V66" s="20" t="str">
        <f t="shared" si="156"/>
        <v/>
      </c>
      <c r="W66" s="26" t="str">
        <f t="shared" si="0"/>
        <v>-</v>
      </c>
      <c r="X66" s="28" t="str">
        <f t="shared" si="183"/>
        <v/>
      </c>
      <c r="Y66" s="25" t="str">
        <f t="shared" si="157"/>
        <v>-</v>
      </c>
      <c r="Z66" s="20" t="str">
        <f t="shared" si="11"/>
        <v>-</v>
      </c>
      <c r="AA66" s="20" t="str">
        <f t="shared" si="158"/>
        <v>-</v>
      </c>
      <c r="AB66" s="27" t="str">
        <f t="shared" si="159"/>
        <v/>
      </c>
      <c r="AC66" s="27" t="str">
        <f t="shared" si="123"/>
        <v>-</v>
      </c>
      <c r="AD66" s="138" t="str">
        <f t="shared" si="160"/>
        <v/>
      </c>
      <c r="AE66" s="144" t="str">
        <f t="shared" si="161"/>
        <v>-</v>
      </c>
      <c r="AF66" s="143" t="str">
        <f t="shared" si="162"/>
        <v>-</v>
      </c>
      <c r="AG66" s="27" t="str">
        <f t="shared" si="163"/>
        <v/>
      </c>
      <c r="AH66" s="27" t="str">
        <f t="shared" si="164"/>
        <v>-</v>
      </c>
      <c r="AI66" s="138" t="str">
        <f t="shared" si="184"/>
        <v/>
      </c>
      <c r="AJ66" s="144" t="str">
        <f t="shared" si="165"/>
        <v>-</v>
      </c>
      <c r="AK66" s="143" t="str">
        <f t="shared" si="166"/>
        <v>-</v>
      </c>
      <c r="AL66" s="27" t="str">
        <f t="shared" si="167"/>
        <v/>
      </c>
      <c r="AM66" s="27" t="str">
        <f t="shared" si="13"/>
        <v>-</v>
      </c>
      <c r="AN66" s="138" t="str">
        <f t="shared" si="185"/>
        <v/>
      </c>
      <c r="AO66" s="164" t="str">
        <f t="shared" si="168"/>
        <v>-</v>
      </c>
      <c r="AP66" s="19" t="str">
        <f t="shared" si="169"/>
        <v>-</v>
      </c>
      <c r="AQ66" s="28" t="str">
        <f t="shared" si="186"/>
        <v/>
      </c>
      <c r="AR66" s="164" t="str">
        <f t="shared" si="170"/>
        <v>-</v>
      </c>
      <c r="AS66" s="19" t="str">
        <f t="shared" si="16"/>
        <v>-</v>
      </c>
      <c r="AT66" s="28" t="str">
        <f t="shared" si="187"/>
        <v/>
      </c>
      <c r="AU66" s="164" t="str">
        <f t="shared" si="171"/>
        <v>-</v>
      </c>
      <c r="AV66" s="19" t="str">
        <f t="shared" si="17"/>
        <v>-</v>
      </c>
      <c r="AW66" s="28" t="str">
        <f t="shared" si="188"/>
        <v/>
      </c>
      <c r="AX66" s="164" t="str">
        <f t="shared" si="18"/>
        <v>-</v>
      </c>
      <c r="AY66" s="19" t="str">
        <f t="shared" si="172"/>
        <v>-</v>
      </c>
      <c r="AZ66" s="28" t="str">
        <f t="shared" si="173"/>
        <v/>
      </c>
      <c r="BA66" s="164" t="str">
        <f t="shared" si="19"/>
        <v>-</v>
      </c>
      <c r="BB66" s="19" t="str">
        <f t="shared" si="174"/>
        <v>-</v>
      </c>
      <c r="BC66" s="28" t="str">
        <f t="shared" si="175"/>
        <v/>
      </c>
    </row>
    <row r="67" spans="1:55">
      <c r="A67" s="181"/>
      <c r="B67" s="18" t="s">
        <v>43</v>
      </c>
      <c r="C67" s="19">
        <v>1</v>
      </c>
      <c r="D67" s="20">
        <v>4000</v>
      </c>
      <c r="E67" s="20">
        <v>10000</v>
      </c>
      <c r="F67" s="19">
        <v>7</v>
      </c>
      <c r="G67" s="21">
        <v>0.25</v>
      </c>
      <c r="H67" s="19">
        <v>56</v>
      </c>
      <c r="I67" s="19">
        <v>0</v>
      </c>
      <c r="J67" s="19"/>
      <c r="K67" s="19" t="s">
        <v>8</v>
      </c>
      <c r="L67" s="20" t="str">
        <f t="shared" si="176"/>
        <v>-</v>
      </c>
      <c r="M67" s="20" t="str">
        <f t="shared" si="177"/>
        <v>-</v>
      </c>
      <c r="N67" s="23">
        <f t="shared" ref="N67:N71" si="189">INT($B$3/H67)</f>
        <v>0</v>
      </c>
      <c r="O67" s="20" t="str">
        <f t="shared" si="178"/>
        <v>wrong time or amount</v>
      </c>
      <c r="P67" s="20" t="str">
        <f t="shared" si="179"/>
        <v>-</v>
      </c>
      <c r="Q67" s="20" t="str">
        <f t="shared" si="180"/>
        <v>-</v>
      </c>
      <c r="R67" s="20" t="str">
        <f t="shared" si="181"/>
        <v>-</v>
      </c>
      <c r="S67" s="24" t="str">
        <f t="shared" si="182"/>
        <v>no</v>
      </c>
      <c r="T67" s="25" t="str">
        <f t="shared" si="154"/>
        <v>-</v>
      </c>
      <c r="U67" s="20" t="str">
        <f t="shared" si="155"/>
        <v>-</v>
      </c>
      <c r="V67" s="20" t="str">
        <f t="shared" si="156"/>
        <v/>
      </c>
      <c r="W67" s="26" t="str">
        <f t="shared" si="0"/>
        <v>-</v>
      </c>
      <c r="X67" s="28" t="str">
        <f t="shared" si="183"/>
        <v/>
      </c>
      <c r="Y67" s="25" t="str">
        <f t="shared" si="157"/>
        <v>-</v>
      </c>
      <c r="Z67" s="20" t="str">
        <f t="shared" si="11"/>
        <v>-</v>
      </c>
      <c r="AA67" s="20" t="str">
        <f t="shared" si="158"/>
        <v>-</v>
      </c>
      <c r="AB67" s="27" t="str">
        <f t="shared" si="159"/>
        <v/>
      </c>
      <c r="AC67" s="27" t="str">
        <f t="shared" si="123"/>
        <v>-</v>
      </c>
      <c r="AD67" s="138" t="str">
        <f t="shared" si="160"/>
        <v/>
      </c>
      <c r="AE67" s="144" t="str">
        <f t="shared" si="161"/>
        <v>-</v>
      </c>
      <c r="AF67" s="143" t="str">
        <f t="shared" si="162"/>
        <v>-</v>
      </c>
      <c r="AG67" s="27" t="str">
        <f t="shared" si="163"/>
        <v/>
      </c>
      <c r="AH67" s="27" t="str">
        <f t="shared" si="164"/>
        <v>-</v>
      </c>
      <c r="AI67" s="138" t="str">
        <f t="shared" si="184"/>
        <v/>
      </c>
      <c r="AJ67" s="144" t="str">
        <f t="shared" si="165"/>
        <v>-</v>
      </c>
      <c r="AK67" s="143" t="str">
        <f t="shared" si="166"/>
        <v>-</v>
      </c>
      <c r="AL67" s="27" t="str">
        <f t="shared" si="167"/>
        <v/>
      </c>
      <c r="AM67" s="27" t="str">
        <f t="shared" si="13"/>
        <v>-</v>
      </c>
      <c r="AN67" s="138" t="str">
        <f t="shared" si="185"/>
        <v/>
      </c>
      <c r="AO67" s="164" t="str">
        <f t="shared" si="168"/>
        <v>-</v>
      </c>
      <c r="AP67" s="19" t="str">
        <f t="shared" si="169"/>
        <v>-</v>
      </c>
      <c r="AQ67" s="28" t="str">
        <f t="shared" si="186"/>
        <v/>
      </c>
      <c r="AR67" s="164" t="str">
        <f t="shared" si="170"/>
        <v>-</v>
      </c>
      <c r="AS67" s="19" t="str">
        <f t="shared" si="16"/>
        <v>-</v>
      </c>
      <c r="AT67" s="28" t="str">
        <f t="shared" si="187"/>
        <v/>
      </c>
      <c r="AU67" s="164" t="str">
        <f t="shared" si="171"/>
        <v>-</v>
      </c>
      <c r="AV67" s="19" t="str">
        <f t="shared" si="17"/>
        <v>-</v>
      </c>
      <c r="AW67" s="28" t="str">
        <f t="shared" si="188"/>
        <v/>
      </c>
      <c r="AX67" s="164" t="str">
        <f t="shared" si="18"/>
        <v>-</v>
      </c>
      <c r="AY67" s="19" t="str">
        <f t="shared" si="172"/>
        <v>-</v>
      </c>
      <c r="AZ67" s="28" t="str">
        <f t="shared" si="173"/>
        <v/>
      </c>
      <c r="BA67" s="164" t="str">
        <f t="shared" si="19"/>
        <v>-</v>
      </c>
      <c r="BB67" s="19" t="str">
        <f t="shared" si="174"/>
        <v>-</v>
      </c>
      <c r="BC67" s="28" t="str">
        <f t="shared" si="175"/>
        <v/>
      </c>
    </row>
    <row r="68" spans="1:55">
      <c r="A68" s="181"/>
      <c r="B68" s="18" t="s">
        <v>44</v>
      </c>
      <c r="C68" s="19">
        <v>1</v>
      </c>
      <c r="D68" s="20">
        <v>150</v>
      </c>
      <c r="E68" s="20">
        <v>1000</v>
      </c>
      <c r="F68" s="19">
        <v>1</v>
      </c>
      <c r="G68" s="21">
        <v>5.4999999999999997E-3</v>
      </c>
      <c r="H68" s="19">
        <v>25</v>
      </c>
      <c r="I68" s="19">
        <v>0</v>
      </c>
      <c r="J68" s="19"/>
      <c r="K68" s="19" t="s">
        <v>8</v>
      </c>
      <c r="L68" s="20" t="str">
        <f t="shared" si="176"/>
        <v>-</v>
      </c>
      <c r="M68" s="20" t="str">
        <f t="shared" si="177"/>
        <v>-</v>
      </c>
      <c r="N68" s="23">
        <f t="shared" si="189"/>
        <v>1</v>
      </c>
      <c r="O68" s="20" t="str">
        <f t="shared" si="178"/>
        <v>wrong time or amount</v>
      </c>
      <c r="P68" s="20" t="str">
        <f t="shared" si="179"/>
        <v>-</v>
      </c>
      <c r="Q68" s="20" t="str">
        <f t="shared" si="180"/>
        <v>-</v>
      </c>
      <c r="R68" s="20" t="str">
        <f t="shared" si="181"/>
        <v>-</v>
      </c>
      <c r="S68" s="24" t="str">
        <f t="shared" si="182"/>
        <v>no</v>
      </c>
      <c r="T68" s="25" t="str">
        <f t="shared" si="154"/>
        <v>-</v>
      </c>
      <c r="U68" s="20" t="str">
        <f t="shared" si="155"/>
        <v>-</v>
      </c>
      <c r="V68" s="20" t="str">
        <f t="shared" si="156"/>
        <v/>
      </c>
      <c r="W68" s="26" t="str">
        <f t="shared" si="0"/>
        <v>-</v>
      </c>
      <c r="X68" s="28" t="str">
        <f t="shared" si="183"/>
        <v/>
      </c>
      <c r="Y68" s="25" t="str">
        <f t="shared" si="157"/>
        <v>-</v>
      </c>
      <c r="Z68" s="20" t="str">
        <f t="shared" si="11"/>
        <v>-</v>
      </c>
      <c r="AA68" s="20" t="str">
        <f t="shared" si="158"/>
        <v>-</v>
      </c>
      <c r="AB68" s="27" t="str">
        <f t="shared" si="159"/>
        <v/>
      </c>
      <c r="AC68" s="27" t="str">
        <f t="shared" si="123"/>
        <v>-</v>
      </c>
      <c r="AD68" s="138" t="str">
        <f t="shared" si="160"/>
        <v/>
      </c>
      <c r="AE68" s="144" t="str">
        <f t="shared" si="161"/>
        <v>-</v>
      </c>
      <c r="AF68" s="143" t="str">
        <f t="shared" si="162"/>
        <v>-</v>
      </c>
      <c r="AG68" s="27" t="str">
        <f t="shared" si="163"/>
        <v/>
      </c>
      <c r="AH68" s="27" t="str">
        <f t="shared" si="164"/>
        <v>-</v>
      </c>
      <c r="AI68" s="138" t="str">
        <f t="shared" si="184"/>
        <v/>
      </c>
      <c r="AJ68" s="144" t="str">
        <f t="shared" si="165"/>
        <v>-</v>
      </c>
      <c r="AK68" s="143" t="str">
        <f t="shared" si="166"/>
        <v>-</v>
      </c>
      <c r="AL68" s="27" t="str">
        <f t="shared" si="167"/>
        <v/>
      </c>
      <c r="AM68" s="27" t="str">
        <f t="shared" si="13"/>
        <v>-</v>
      </c>
      <c r="AN68" s="138" t="str">
        <f t="shared" si="185"/>
        <v/>
      </c>
      <c r="AO68" s="164" t="str">
        <f t="shared" si="168"/>
        <v>-</v>
      </c>
      <c r="AP68" s="19" t="str">
        <f t="shared" si="169"/>
        <v>-</v>
      </c>
      <c r="AQ68" s="28" t="str">
        <f t="shared" si="186"/>
        <v/>
      </c>
      <c r="AR68" s="164" t="str">
        <f t="shared" si="170"/>
        <v>-</v>
      </c>
      <c r="AS68" s="19" t="str">
        <f t="shared" si="16"/>
        <v>-</v>
      </c>
      <c r="AT68" s="28" t="str">
        <f t="shared" si="187"/>
        <v/>
      </c>
      <c r="AU68" s="164" t="str">
        <f t="shared" si="171"/>
        <v>-</v>
      </c>
      <c r="AV68" s="19" t="str">
        <f t="shared" si="17"/>
        <v>-</v>
      </c>
      <c r="AW68" s="28" t="str">
        <f t="shared" si="188"/>
        <v/>
      </c>
      <c r="AX68" s="164" t="str">
        <f t="shared" si="18"/>
        <v>-</v>
      </c>
      <c r="AY68" s="19" t="str">
        <f t="shared" si="172"/>
        <v>-</v>
      </c>
      <c r="AZ68" s="28" t="str">
        <f t="shared" si="173"/>
        <v/>
      </c>
      <c r="BA68" s="164" t="str">
        <f t="shared" si="19"/>
        <v>-</v>
      </c>
      <c r="BB68" s="19" t="str">
        <f t="shared" si="174"/>
        <v>-</v>
      </c>
      <c r="BC68" s="28" t="str">
        <f t="shared" si="175"/>
        <v/>
      </c>
    </row>
    <row r="69" spans="1:55" ht="15" thickBot="1">
      <c r="A69" s="182"/>
      <c r="B69" s="49" t="s">
        <v>101</v>
      </c>
      <c r="C69" s="19">
        <v>1</v>
      </c>
      <c r="D69" s="50">
        <v>25</v>
      </c>
      <c r="E69" s="50">
        <v>2500</v>
      </c>
      <c r="F69" s="22">
        <v>1</v>
      </c>
      <c r="G69" s="51">
        <v>4.9599999999999998E-2</v>
      </c>
      <c r="H69" s="22">
        <v>31</v>
      </c>
      <c r="I69" s="22">
        <v>0</v>
      </c>
      <c r="J69" s="22"/>
      <c r="K69" s="22" t="s">
        <v>8</v>
      </c>
      <c r="L69" s="50">
        <f t="shared" si="176"/>
        <v>153.76</v>
      </c>
      <c r="M69" s="50">
        <f t="shared" si="177"/>
        <v>4.96</v>
      </c>
      <c r="N69" s="23">
        <f t="shared" si="189"/>
        <v>0</v>
      </c>
      <c r="O69" s="50" t="str">
        <f t="shared" si="178"/>
        <v>wrong time or amount</v>
      </c>
      <c r="P69" s="20" t="str">
        <f t="shared" si="179"/>
        <v>-</v>
      </c>
      <c r="Q69" s="50" t="str">
        <f t="shared" si="180"/>
        <v>-</v>
      </c>
      <c r="R69" s="20" t="str">
        <f t="shared" si="181"/>
        <v>-</v>
      </c>
      <c r="S69" s="24" t="str">
        <f t="shared" si="182"/>
        <v>no</v>
      </c>
      <c r="T69" s="25" t="str">
        <f t="shared" si="154"/>
        <v>-</v>
      </c>
      <c r="U69" s="20" t="str">
        <f t="shared" si="155"/>
        <v>-</v>
      </c>
      <c r="V69" s="20" t="str">
        <f t="shared" si="156"/>
        <v/>
      </c>
      <c r="W69" s="26" t="str">
        <f t="shared" si="0"/>
        <v>-</v>
      </c>
      <c r="X69" s="28" t="str">
        <f t="shared" si="183"/>
        <v/>
      </c>
      <c r="Y69" s="25" t="str">
        <f t="shared" si="157"/>
        <v>-</v>
      </c>
      <c r="Z69" s="20" t="str">
        <f t="shared" si="11"/>
        <v>-</v>
      </c>
      <c r="AA69" s="20" t="str">
        <f t="shared" si="158"/>
        <v>-</v>
      </c>
      <c r="AB69" s="27" t="str">
        <f t="shared" si="159"/>
        <v/>
      </c>
      <c r="AC69" s="27" t="str">
        <f t="shared" si="123"/>
        <v>-</v>
      </c>
      <c r="AD69" s="138" t="str">
        <f t="shared" si="160"/>
        <v/>
      </c>
      <c r="AE69" s="144" t="str">
        <f t="shared" si="161"/>
        <v>-</v>
      </c>
      <c r="AF69" s="143" t="str">
        <f t="shared" si="162"/>
        <v>-</v>
      </c>
      <c r="AG69" s="27" t="str">
        <f t="shared" si="163"/>
        <v/>
      </c>
      <c r="AH69" s="27" t="str">
        <f t="shared" si="164"/>
        <v>-</v>
      </c>
      <c r="AI69" s="138" t="str">
        <f t="shared" si="184"/>
        <v/>
      </c>
      <c r="AJ69" s="144" t="str">
        <f t="shared" si="165"/>
        <v>-</v>
      </c>
      <c r="AK69" s="143" t="str">
        <f t="shared" si="166"/>
        <v>-</v>
      </c>
      <c r="AL69" s="27" t="str">
        <f t="shared" si="167"/>
        <v/>
      </c>
      <c r="AM69" s="27" t="str">
        <f t="shared" si="13"/>
        <v>-</v>
      </c>
      <c r="AN69" s="138" t="str">
        <f t="shared" si="185"/>
        <v/>
      </c>
      <c r="AO69" s="164" t="str">
        <f t="shared" si="168"/>
        <v>-</v>
      </c>
      <c r="AP69" s="19" t="str">
        <f t="shared" si="169"/>
        <v>-</v>
      </c>
      <c r="AQ69" s="28" t="str">
        <f t="shared" si="186"/>
        <v/>
      </c>
      <c r="AR69" s="164" t="str">
        <f t="shared" si="170"/>
        <v>-</v>
      </c>
      <c r="AS69" s="19" t="str">
        <f t="shared" si="16"/>
        <v>-</v>
      </c>
      <c r="AT69" s="28" t="str">
        <f t="shared" si="187"/>
        <v/>
      </c>
      <c r="AU69" s="164" t="str">
        <f t="shared" si="171"/>
        <v>-</v>
      </c>
      <c r="AV69" s="19" t="str">
        <f t="shared" si="17"/>
        <v>-</v>
      </c>
      <c r="AW69" s="28" t="str">
        <f t="shared" si="188"/>
        <v/>
      </c>
      <c r="AX69" s="164" t="str">
        <f t="shared" si="18"/>
        <v>-</v>
      </c>
      <c r="AY69" s="19" t="str">
        <f t="shared" si="172"/>
        <v>-</v>
      </c>
      <c r="AZ69" s="28" t="str">
        <f t="shared" si="173"/>
        <v/>
      </c>
      <c r="BA69" s="164" t="str">
        <f t="shared" si="19"/>
        <v>-</v>
      </c>
      <c r="BB69" s="19" t="str">
        <f t="shared" si="174"/>
        <v>-</v>
      </c>
      <c r="BC69" s="28" t="str">
        <f t="shared" si="175"/>
        <v/>
      </c>
    </row>
    <row r="70" spans="1:55" s="110" customFormat="1" ht="15" thickBot="1">
      <c r="B70" s="114"/>
      <c r="C70" s="115"/>
      <c r="D70" s="116"/>
      <c r="E70" s="116"/>
      <c r="F70" s="115"/>
      <c r="G70" s="117"/>
      <c r="H70" s="115"/>
      <c r="I70" s="115"/>
      <c r="J70" s="115"/>
      <c r="K70" s="115"/>
      <c r="L70" s="116"/>
      <c r="M70" s="116"/>
      <c r="N70" s="118" t="e">
        <f t="shared" si="189"/>
        <v>#DIV/0!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21"/>
      <c r="Y70" s="119"/>
      <c r="Z70" s="120"/>
      <c r="AA70" s="120"/>
      <c r="AB70" s="120"/>
      <c r="AC70" s="120"/>
      <c r="AD70" s="140"/>
      <c r="AE70" s="119"/>
      <c r="AF70" s="120"/>
      <c r="AG70" s="120"/>
      <c r="AH70" s="120"/>
      <c r="AI70" s="140"/>
      <c r="AJ70" s="119"/>
      <c r="AK70" s="120"/>
      <c r="AL70" s="120"/>
      <c r="AM70" s="120"/>
      <c r="AN70" s="140"/>
      <c r="AO70" s="124"/>
      <c r="AP70" s="125"/>
      <c r="AQ70" s="154"/>
      <c r="AR70" s="124"/>
      <c r="AS70" s="125"/>
      <c r="AT70" s="154"/>
      <c r="AU70" s="124"/>
      <c r="AV70" s="125"/>
      <c r="AW70" s="154"/>
      <c r="AX70" s="164" t="str">
        <f t="shared" si="18"/>
        <v>-</v>
      </c>
      <c r="AY70" s="125"/>
      <c r="AZ70" s="154"/>
      <c r="BA70" s="164" t="str">
        <f t="shared" si="19"/>
        <v>-</v>
      </c>
      <c r="BB70" s="125"/>
      <c r="BC70" s="154"/>
    </row>
    <row r="71" spans="1:55">
      <c r="A71" s="176"/>
      <c r="B71" s="54" t="s">
        <v>45</v>
      </c>
      <c r="C71" s="8"/>
      <c r="D71" s="9" t="s">
        <v>0</v>
      </c>
      <c r="E71" s="9" t="s">
        <v>19</v>
      </c>
      <c r="F71" s="8" t="s">
        <v>11</v>
      </c>
      <c r="G71" s="10" t="s">
        <v>3</v>
      </c>
      <c r="H71" s="8" t="s">
        <v>4</v>
      </c>
      <c r="I71" s="8" t="s">
        <v>5</v>
      </c>
      <c r="J71" s="8"/>
      <c r="K71" s="8" t="s">
        <v>6</v>
      </c>
      <c r="L71" s="9" t="s">
        <v>9</v>
      </c>
      <c r="M71" s="9" t="s">
        <v>10</v>
      </c>
      <c r="N71" s="42" t="e">
        <f t="shared" si="189"/>
        <v>#VALUE!</v>
      </c>
      <c r="O71" s="2" t="s">
        <v>36</v>
      </c>
      <c r="P71" s="9" t="s">
        <v>37</v>
      </c>
      <c r="Q71" s="9" t="s">
        <v>10</v>
      </c>
      <c r="R71" s="9" t="s">
        <v>10</v>
      </c>
      <c r="S71" s="12" t="s">
        <v>17</v>
      </c>
      <c r="T71" s="25" t="str">
        <f t="shared" ref="T71:T76" si="190">IF(S71="yes",H71,"-")</f>
        <v>-</v>
      </c>
      <c r="U71" s="20" t="str">
        <f t="shared" ref="U71:U76" si="191">IF(T71=$T$132,P71,"-")</f>
        <v>-</v>
      </c>
      <c r="V71" s="20" t="str">
        <f t="shared" ref="V71:V76" si="192">IF(U71=$U$132,B71,"")</f>
        <v/>
      </c>
      <c r="W71" s="26" t="str">
        <f t="shared" si="0"/>
        <v>-</v>
      </c>
      <c r="X71" s="28" t="str">
        <f>IF(V71=$B71,CONCATENATE(".",$B$71),"")</f>
        <v/>
      </c>
      <c r="Y71" s="25" t="str">
        <f t="shared" ref="Y71:Y76" si="193">IF(Z71=$Z$132,H71,"-")</f>
        <v>-</v>
      </c>
      <c r="Z71" s="20" t="str">
        <f t="shared" si="11"/>
        <v>-</v>
      </c>
      <c r="AA71" s="20" t="str">
        <f t="shared" ref="AA71:AA76" si="194">IF(Z71=$Z$132,Q71,"-")</f>
        <v>-</v>
      </c>
      <c r="AB71" s="27" t="str">
        <f t="shared" ref="AB71:AB76" si="195">IF(Z71=$Z$132,B71,"")</f>
        <v/>
      </c>
      <c r="AC71" s="27" t="str">
        <f t="shared" si="123"/>
        <v>-</v>
      </c>
      <c r="AD71" s="138" t="str">
        <f>IF(AB71=B71,CONCATENATE(".",$B$71),"")</f>
        <v/>
      </c>
      <c r="AE71" s="144" t="str">
        <f t="shared" ref="AE71:AE76" si="196">IF($Z71=$Z$133,$Q71,"-")</f>
        <v>-</v>
      </c>
      <c r="AF71" s="143" t="str">
        <f t="shared" ref="AF71:AF76" si="197">IF($Z71=$Z$133,$H71,"-")</f>
        <v>-</v>
      </c>
      <c r="AG71" s="27" t="str">
        <f t="shared" ref="AG71:AG76" si="198">IF(Z71=$Z$133,B71,"")</f>
        <v/>
      </c>
      <c r="AH71" s="27" t="str">
        <f t="shared" ref="AH71:AH76" si="199">IF(AG71&lt;&gt;"",CONCATENATE(".",AG71),"-")</f>
        <v>-</v>
      </c>
      <c r="AI71" s="138" t="str">
        <f>IF(AG71=$B71,CONCATENATE(".",$B$71),"")</f>
        <v/>
      </c>
      <c r="AJ71" s="144" t="str">
        <f t="shared" ref="AJ71:AJ76" si="200">IF(Z71=$Z$134,$Q71,"-")</f>
        <v>-</v>
      </c>
      <c r="AK71" s="143" t="str">
        <f t="shared" ref="AK71:AK76" si="201">IF($Z71=$Z$134,$H71,"-")</f>
        <v>-</v>
      </c>
      <c r="AL71" s="27" t="str">
        <f t="shared" ref="AL71:AL76" si="202">IF(Z71=$Z$134,B71,"")</f>
        <v/>
      </c>
      <c r="AM71" s="27" t="str">
        <f t="shared" si="13"/>
        <v>-</v>
      </c>
      <c r="AN71" s="138" t="str">
        <f>IF(AL71=$B71,CONCATENATE(".",$B$71),"")</f>
        <v/>
      </c>
      <c r="AO71" s="164" t="str">
        <f>IF(R71=$R$132,$B71,"-")</f>
        <v>-</v>
      </c>
      <c r="AP71" s="19" t="str">
        <f>IF(AO71=B71,CONCATENATE(".",$B71),"-")</f>
        <v>-</v>
      </c>
      <c r="AQ71" s="28" t="str">
        <f>IF(AO71=$B71,CONCATENATE(".",$B$71),"")</f>
        <v/>
      </c>
      <c r="AR71" s="164" t="str">
        <f>IF(R71=$R$133,$B71,"-")</f>
        <v>-</v>
      </c>
      <c r="AS71" s="19" t="str">
        <f t="shared" si="16"/>
        <v>-</v>
      </c>
      <c r="AT71" s="28" t="str">
        <f>IF(AR71=$B71,CONCATENATE(".",$B$71),"")</f>
        <v/>
      </c>
      <c r="AU71" s="164" t="str">
        <f>IF($R71=$R$134,$B71,"-")</f>
        <v>-</v>
      </c>
      <c r="AV71" s="19" t="str">
        <f t="shared" si="17"/>
        <v>-</v>
      </c>
      <c r="AW71" s="28" t="str">
        <f>IF(AU71=$B71,CONCATENATE(".",$B$71),"")</f>
        <v/>
      </c>
      <c r="AX71" s="164" t="str">
        <f t="shared" si="18"/>
        <v>-</v>
      </c>
      <c r="AY71" s="19" t="str">
        <f t="shared" ref="AY71:AY75" si="203">IF(AX71=$B71,CONCATENATE(".",$B71),"-")</f>
        <v>-</v>
      </c>
      <c r="AZ71" s="28" t="str">
        <f t="shared" ref="AZ71:AZ75" si="204">IF(AX71=$B71,CONCATENATE(".",$B$71),"")</f>
        <v/>
      </c>
      <c r="BA71" s="164" t="str">
        <f t="shared" si="19"/>
        <v>-</v>
      </c>
      <c r="BB71" s="19" t="str">
        <f t="shared" ref="BB71:BB75" si="205">IF(BA71=$B71,CONCATENATE(".",$B71),"-")</f>
        <v>-</v>
      </c>
      <c r="BC71" s="28" t="str">
        <f t="shared" ref="BC71:BC75" si="206">IF(BA71=$B71,CONCATENATE(".",$B$71),"")</f>
        <v/>
      </c>
    </row>
    <row r="72" spans="1:55" ht="15" thickBot="1">
      <c r="A72" s="177"/>
      <c r="B72" s="18" t="s">
        <v>46</v>
      </c>
      <c r="C72" s="19">
        <v>1</v>
      </c>
      <c r="D72" s="20">
        <v>5</v>
      </c>
      <c r="E72" s="20">
        <v>250</v>
      </c>
      <c r="F72" s="19">
        <v>1</v>
      </c>
      <c r="G72" s="21">
        <v>0.04</v>
      </c>
      <c r="H72" s="19">
        <v>30</v>
      </c>
      <c r="I72" s="22">
        <v>0</v>
      </c>
      <c r="J72" s="19"/>
      <c r="K72" s="19" t="s">
        <v>8</v>
      </c>
      <c r="L72" s="20">
        <f>IF(AND($B$2&gt;=D72,$B$2&lt;=E72),H72/F72*G72*$B$2+IF(I72=1,$B$2),"-")</f>
        <v>120</v>
      </c>
      <c r="M72" s="20">
        <f>IF($L72="-","-",$L72/$H72)</f>
        <v>4</v>
      </c>
      <c r="N72" s="6">
        <v>10.58</v>
      </c>
      <c r="O72" s="3">
        <f>IF(AND(M72&lt;&gt;"-",H72&lt;=$B$3),INT($B$3/H72)*L72,"wrong time or amount")</f>
        <v>120</v>
      </c>
      <c r="P72" s="20">
        <f>IF(OR(S72="no",S72="inactive"),"-",L72)</f>
        <v>120</v>
      </c>
      <c r="Q72" s="20">
        <f>IF($P72="-","-",$P72/$H72)</f>
        <v>4</v>
      </c>
      <c r="R72" s="20">
        <f>IF(OR($P72="-",$I72=1),"-",$P72/$H72)</f>
        <v>4</v>
      </c>
      <c r="S72" s="24" t="str">
        <f>IF(C72=1,IF(O72="wrong time or amount","no","yes"),"inactive")</f>
        <v>yes</v>
      </c>
      <c r="T72" s="25">
        <f t="shared" si="190"/>
        <v>30</v>
      </c>
      <c r="U72" s="20" t="str">
        <f t="shared" si="191"/>
        <v>-</v>
      </c>
      <c r="V72" s="20" t="str">
        <f t="shared" si="192"/>
        <v/>
      </c>
      <c r="W72" s="26" t="str">
        <f t="shared" si="0"/>
        <v>-</v>
      </c>
      <c r="X72" s="28" t="str">
        <f t="shared" ref="X72:X75" si="207">IF(V72=$B72,CONCATENATE(".",$B$71),"")</f>
        <v/>
      </c>
      <c r="Y72" s="25" t="str">
        <f t="shared" si="193"/>
        <v>-</v>
      </c>
      <c r="Z72" s="20">
        <f t="shared" si="11"/>
        <v>120</v>
      </c>
      <c r="AA72" s="20" t="str">
        <f t="shared" si="194"/>
        <v>-</v>
      </c>
      <c r="AB72" s="27" t="str">
        <f t="shared" si="195"/>
        <v/>
      </c>
      <c r="AC72" s="27" t="str">
        <f t="shared" si="123"/>
        <v>-</v>
      </c>
      <c r="AD72" s="138" t="str">
        <f>IF(AB72=B72,CONCATENATE(".",$B$71),"")</f>
        <v/>
      </c>
      <c r="AE72" s="144" t="str">
        <f t="shared" si="196"/>
        <v>-</v>
      </c>
      <c r="AF72" s="143" t="str">
        <f t="shared" si="197"/>
        <v>-</v>
      </c>
      <c r="AG72" s="27" t="str">
        <f t="shared" si="198"/>
        <v/>
      </c>
      <c r="AH72" s="27" t="str">
        <f t="shared" si="199"/>
        <v>-</v>
      </c>
      <c r="AI72" s="138" t="str">
        <f t="shared" ref="AI72:AI75" si="208">IF(AG72=$B72,CONCATENATE(".",$B$71),"")</f>
        <v/>
      </c>
      <c r="AJ72" s="144" t="str">
        <f t="shared" si="200"/>
        <v>-</v>
      </c>
      <c r="AK72" s="143" t="str">
        <f t="shared" si="201"/>
        <v>-</v>
      </c>
      <c r="AL72" s="27" t="str">
        <f t="shared" si="202"/>
        <v/>
      </c>
      <c r="AM72" s="27" t="str">
        <f t="shared" si="13"/>
        <v>-</v>
      </c>
      <c r="AN72" s="138" t="str">
        <f t="shared" ref="AN72:AN75" si="209">IF(AL72=$B72,CONCATENATE(".",$B$71),"")</f>
        <v/>
      </c>
      <c r="AO72" s="164" t="str">
        <f>IF(R72=$R$132,$B72,"-")</f>
        <v>-</v>
      </c>
      <c r="AP72" s="19" t="str">
        <f>IF(AO72=B72,CONCATENATE(".",$B72),"-")</f>
        <v>-</v>
      </c>
      <c r="AQ72" s="28" t="str">
        <f t="shared" ref="AQ72:AQ75" si="210">IF(AO72=$B72,CONCATENATE(".",$B$71),"")</f>
        <v/>
      </c>
      <c r="AR72" s="164" t="str">
        <f>IF(R72=$R$133,$B72,"-")</f>
        <v>-</v>
      </c>
      <c r="AS72" s="19" t="str">
        <f t="shared" si="16"/>
        <v>-</v>
      </c>
      <c r="AT72" s="28" t="str">
        <f t="shared" ref="AT72:AT75" si="211">IF(AR72=$B72,CONCATENATE(".",$B$71),"")</f>
        <v/>
      </c>
      <c r="AU72" s="164" t="str">
        <f>IF($R72=$R$134,$B72,"-")</f>
        <v>-</v>
      </c>
      <c r="AV72" s="19" t="str">
        <f t="shared" si="17"/>
        <v>-</v>
      </c>
      <c r="AW72" s="28" t="str">
        <f t="shared" ref="AW72:AW75" si="212">IF(AU72=$B72,CONCATENATE(".",$B$71),"")</f>
        <v/>
      </c>
      <c r="AX72" s="164" t="str">
        <f t="shared" si="18"/>
        <v>-</v>
      </c>
      <c r="AY72" s="19" t="str">
        <f t="shared" si="203"/>
        <v>-</v>
      </c>
      <c r="AZ72" s="28" t="str">
        <f t="shared" si="204"/>
        <v/>
      </c>
      <c r="BA72" s="164" t="str">
        <f t="shared" si="19"/>
        <v>-</v>
      </c>
      <c r="BB72" s="19" t="str">
        <f t="shared" si="205"/>
        <v>-</v>
      </c>
      <c r="BC72" s="28" t="str">
        <f t="shared" si="206"/>
        <v/>
      </c>
    </row>
    <row r="73" spans="1:55" ht="15" thickBot="1">
      <c r="A73" s="177"/>
      <c r="B73" s="18" t="s">
        <v>49</v>
      </c>
      <c r="C73" s="19">
        <v>1</v>
      </c>
      <c r="D73" s="20">
        <v>250</v>
      </c>
      <c r="E73" s="20">
        <v>2000</v>
      </c>
      <c r="F73" s="19">
        <v>5</v>
      </c>
      <c r="G73" s="21" t="s">
        <v>14</v>
      </c>
      <c r="H73" s="19">
        <v>40</v>
      </c>
      <c r="I73" s="22">
        <v>0</v>
      </c>
      <c r="J73" s="19"/>
      <c r="K73" s="19" t="s">
        <v>8</v>
      </c>
      <c r="L73" s="50" t="str">
        <f>IF(AND($B$2&gt;=D73,$B$2&lt;=E73),$B$2*14%*4+$B$2*22.5%*4+IF(I73=1,$B$2),"-")</f>
        <v>-</v>
      </c>
      <c r="M73" s="20" t="str">
        <f>IF($L73="-","-",$L73/$H73)</f>
        <v>-</v>
      </c>
      <c r="N73" s="23">
        <f t="shared" ref="N73:N77" si="213">INT($B$3/H73)</f>
        <v>0</v>
      </c>
      <c r="O73" s="3" t="str">
        <f>IF(AND(M73&lt;&gt;"-",H73&lt;=$B$3),INT($B$3/H73)*L73,"wrong time or amount")</f>
        <v>wrong time or amount</v>
      </c>
      <c r="P73" s="20" t="str">
        <f>IF(OR(S73="no",S73="inactive"),"-",L73)</f>
        <v>-</v>
      </c>
      <c r="Q73" s="20" t="str">
        <f>IF($P73="-","-",$P73/$H73)</f>
        <v>-</v>
      </c>
      <c r="R73" s="20" t="str">
        <f>IF(OR($P73="-",$I73=1),"-",$P73/$H73)</f>
        <v>-</v>
      </c>
      <c r="S73" s="24" t="str">
        <f>IF(C73=1,IF(O73="wrong time or amount","no","yes"),"inactive")</f>
        <v>no</v>
      </c>
      <c r="T73" s="25" t="str">
        <f t="shared" si="190"/>
        <v>-</v>
      </c>
      <c r="U73" s="20" t="str">
        <f t="shared" si="191"/>
        <v>-</v>
      </c>
      <c r="V73" s="20" t="str">
        <f t="shared" si="192"/>
        <v/>
      </c>
      <c r="W73" s="26" t="str">
        <f t="shared" si="0"/>
        <v>-</v>
      </c>
      <c r="X73" s="28" t="str">
        <f t="shared" si="207"/>
        <v/>
      </c>
      <c r="Y73" s="25" t="str">
        <f t="shared" si="193"/>
        <v>-</v>
      </c>
      <c r="Z73" s="20" t="str">
        <f t="shared" si="11"/>
        <v>-</v>
      </c>
      <c r="AA73" s="20" t="str">
        <f t="shared" si="194"/>
        <v>-</v>
      </c>
      <c r="AB73" s="27" t="str">
        <f t="shared" si="195"/>
        <v/>
      </c>
      <c r="AC73" s="27" t="str">
        <f t="shared" si="123"/>
        <v>-</v>
      </c>
      <c r="AD73" s="138" t="str">
        <f>IF(AB73=B73,CONCATENATE(".",$B$71),"")</f>
        <v/>
      </c>
      <c r="AE73" s="144" t="str">
        <f t="shared" si="196"/>
        <v>-</v>
      </c>
      <c r="AF73" s="143" t="str">
        <f t="shared" si="197"/>
        <v>-</v>
      </c>
      <c r="AG73" s="27" t="str">
        <f t="shared" si="198"/>
        <v/>
      </c>
      <c r="AH73" s="27" t="str">
        <f t="shared" si="199"/>
        <v>-</v>
      </c>
      <c r="AI73" s="138" t="str">
        <f t="shared" si="208"/>
        <v/>
      </c>
      <c r="AJ73" s="144" t="str">
        <f t="shared" si="200"/>
        <v>-</v>
      </c>
      <c r="AK73" s="143" t="str">
        <f t="shared" si="201"/>
        <v>-</v>
      </c>
      <c r="AL73" s="27" t="str">
        <f t="shared" si="202"/>
        <v/>
      </c>
      <c r="AM73" s="27" t="str">
        <f t="shared" si="13"/>
        <v>-</v>
      </c>
      <c r="AN73" s="138" t="str">
        <f t="shared" si="209"/>
        <v/>
      </c>
      <c r="AO73" s="164" t="str">
        <f>IF(R73=$R$132,$B73,"-")</f>
        <v>-</v>
      </c>
      <c r="AP73" s="19" t="str">
        <f>IF(AO73=B73,CONCATENATE(".",$B73),"-")</f>
        <v>-</v>
      </c>
      <c r="AQ73" s="28" t="str">
        <f t="shared" si="210"/>
        <v/>
      </c>
      <c r="AR73" s="164" t="str">
        <f>IF(R73=$R$133,$B73,"-")</f>
        <v>-</v>
      </c>
      <c r="AS73" s="19" t="str">
        <f t="shared" si="16"/>
        <v>-</v>
      </c>
      <c r="AT73" s="28" t="str">
        <f t="shared" si="211"/>
        <v/>
      </c>
      <c r="AU73" s="164" t="str">
        <f>IF($R73=$R$134,$B73,"-")</f>
        <v>-</v>
      </c>
      <c r="AV73" s="19" t="str">
        <f t="shared" si="17"/>
        <v>-</v>
      </c>
      <c r="AW73" s="28" t="str">
        <f t="shared" si="212"/>
        <v/>
      </c>
      <c r="AX73" s="164" t="str">
        <f t="shared" si="18"/>
        <v>-</v>
      </c>
      <c r="AY73" s="19" t="str">
        <f t="shared" si="203"/>
        <v>-</v>
      </c>
      <c r="AZ73" s="28" t="str">
        <f t="shared" si="204"/>
        <v/>
      </c>
      <c r="BA73" s="164" t="str">
        <f t="shared" si="19"/>
        <v>-</v>
      </c>
      <c r="BB73" s="19" t="str">
        <f t="shared" si="205"/>
        <v>-</v>
      </c>
      <c r="BC73" s="28" t="str">
        <f t="shared" si="206"/>
        <v/>
      </c>
    </row>
    <row r="74" spans="1:55" ht="15" thickBot="1">
      <c r="A74" s="177"/>
      <c r="B74" s="18" t="s">
        <v>47</v>
      </c>
      <c r="C74" s="19">
        <v>1</v>
      </c>
      <c r="D74" s="20">
        <v>50</v>
      </c>
      <c r="E74" s="20">
        <v>10000</v>
      </c>
      <c r="F74" s="19">
        <v>2</v>
      </c>
      <c r="G74" s="21">
        <v>0.1</v>
      </c>
      <c r="H74" s="19">
        <v>28</v>
      </c>
      <c r="I74" s="22">
        <v>0</v>
      </c>
      <c r="J74" s="19"/>
      <c r="K74" s="19" t="s">
        <v>8</v>
      </c>
      <c r="L74" s="20">
        <f>IF(AND($B$2&gt;=D74,$B$2&lt;=E74),H74/F74*G74*$B$2+IF(I74=1,$B$2),"-")</f>
        <v>140</v>
      </c>
      <c r="M74" s="20">
        <f>IF($L74="-","-",$L74/$H74)</f>
        <v>5</v>
      </c>
      <c r="N74" s="23">
        <f t="shared" si="213"/>
        <v>1</v>
      </c>
      <c r="O74" s="3">
        <f>IF(AND(M74&lt;&gt;"-",H74&lt;=$B$3),INT($B$3/H74)*L74,"wrong time or amount")</f>
        <v>140</v>
      </c>
      <c r="P74" s="20">
        <f>IF(OR(S74="no",S74="inactive"),"-",L74)</f>
        <v>140</v>
      </c>
      <c r="Q74" s="20">
        <f>IF($P74="-","-",$P74/$H74)</f>
        <v>5</v>
      </c>
      <c r="R74" s="20">
        <f>IF(OR($P74="-",$I74=1),"-",$P74/$H74)</f>
        <v>5</v>
      </c>
      <c r="S74" s="24" t="str">
        <f>IF(C74=1,IF(O74="wrong time or amount","no","yes"),"inactive")</f>
        <v>yes</v>
      </c>
      <c r="T74" s="25">
        <f t="shared" si="190"/>
        <v>28</v>
      </c>
      <c r="U74" s="20" t="str">
        <f t="shared" si="191"/>
        <v>-</v>
      </c>
      <c r="V74" s="20" t="str">
        <f t="shared" si="192"/>
        <v/>
      </c>
      <c r="W74" s="26" t="str">
        <f t="shared" si="0"/>
        <v>-</v>
      </c>
      <c r="X74" s="28" t="str">
        <f t="shared" si="207"/>
        <v/>
      </c>
      <c r="Y74" s="25" t="str">
        <f t="shared" si="193"/>
        <v>-</v>
      </c>
      <c r="Z74" s="20">
        <f t="shared" si="11"/>
        <v>140</v>
      </c>
      <c r="AA74" s="20" t="str">
        <f t="shared" si="194"/>
        <v>-</v>
      </c>
      <c r="AB74" s="27" t="str">
        <f t="shared" si="195"/>
        <v/>
      </c>
      <c r="AC74" s="27" t="str">
        <f t="shared" si="123"/>
        <v>-</v>
      </c>
      <c r="AD74" s="138" t="str">
        <f>IF(AB74=B74,CONCATENATE(".",$B$71),"")</f>
        <v/>
      </c>
      <c r="AE74" s="144" t="str">
        <f t="shared" si="196"/>
        <v>-</v>
      </c>
      <c r="AF74" s="143" t="str">
        <f t="shared" si="197"/>
        <v>-</v>
      </c>
      <c r="AG74" s="27" t="str">
        <f t="shared" si="198"/>
        <v/>
      </c>
      <c r="AH74" s="27" t="str">
        <f t="shared" si="199"/>
        <v>-</v>
      </c>
      <c r="AI74" s="138" t="str">
        <f t="shared" si="208"/>
        <v/>
      </c>
      <c r="AJ74" s="144" t="str">
        <f t="shared" si="200"/>
        <v>-</v>
      </c>
      <c r="AK74" s="143" t="str">
        <f t="shared" si="201"/>
        <v>-</v>
      </c>
      <c r="AL74" s="27" t="str">
        <f t="shared" si="202"/>
        <v/>
      </c>
      <c r="AM74" s="27" t="str">
        <f t="shared" si="13"/>
        <v>-</v>
      </c>
      <c r="AN74" s="138" t="str">
        <f t="shared" si="209"/>
        <v/>
      </c>
      <c r="AO74" s="164" t="str">
        <f>IF(R74=$R$132,$B74,"-")</f>
        <v>-</v>
      </c>
      <c r="AP74" s="19" t="str">
        <f>IF(AO74=B74,CONCATENATE(".",$B74),"-")</f>
        <v>-</v>
      </c>
      <c r="AQ74" s="28" t="str">
        <f t="shared" si="210"/>
        <v/>
      </c>
      <c r="AR74" s="164" t="str">
        <f>IF(R74=$R$133,$B74,"-")</f>
        <v>-</v>
      </c>
      <c r="AS74" s="19" t="str">
        <f t="shared" si="16"/>
        <v>-</v>
      </c>
      <c r="AT74" s="28" t="str">
        <f t="shared" si="211"/>
        <v/>
      </c>
      <c r="AU74" s="164" t="str">
        <f>IF($R74=$R$134,$B74,"-")</f>
        <v>-</v>
      </c>
      <c r="AV74" s="19" t="str">
        <f t="shared" si="17"/>
        <v>-</v>
      </c>
      <c r="AW74" s="28" t="str">
        <f t="shared" si="212"/>
        <v/>
      </c>
      <c r="AX74" s="164" t="str">
        <f t="shared" si="18"/>
        <v>-</v>
      </c>
      <c r="AY74" s="19" t="str">
        <f t="shared" si="203"/>
        <v>-</v>
      </c>
      <c r="AZ74" s="28" t="str">
        <f t="shared" si="204"/>
        <v/>
      </c>
      <c r="BA74" s="164" t="str">
        <f t="shared" si="19"/>
        <v>-</v>
      </c>
      <c r="BB74" s="19" t="str">
        <f t="shared" si="205"/>
        <v>-</v>
      </c>
      <c r="BC74" s="28" t="str">
        <f t="shared" si="206"/>
        <v/>
      </c>
    </row>
    <row r="75" spans="1:55" ht="15" thickBot="1">
      <c r="A75" s="177"/>
      <c r="B75" s="18" t="s">
        <v>48</v>
      </c>
      <c r="C75" s="19">
        <v>1</v>
      </c>
      <c r="D75" s="20">
        <v>45</v>
      </c>
      <c r="E75" s="20">
        <v>1000</v>
      </c>
      <c r="F75" s="19">
        <f>6/24</f>
        <v>0.25</v>
      </c>
      <c r="G75" s="21">
        <v>1.4500000000000001E-2</v>
      </c>
      <c r="H75" s="19">
        <v>25</v>
      </c>
      <c r="I75" s="22">
        <v>0</v>
      </c>
      <c r="J75" s="19"/>
      <c r="K75" s="19" t="s">
        <v>8</v>
      </c>
      <c r="L75" s="20">
        <f>IF(AND($B$2&gt;=D75,$B$2&lt;=E75),H75/F75*G75*$B$2+IF(I75=1,$B$2),"-")</f>
        <v>145.00000000000003</v>
      </c>
      <c r="M75" s="20">
        <f>IF($L75="-","-",$L75/$H75)</f>
        <v>5.8000000000000007</v>
      </c>
      <c r="N75" s="23">
        <f t="shared" si="213"/>
        <v>1</v>
      </c>
      <c r="O75" s="3">
        <f>IF(AND(M75&lt;&gt;"-",H75&lt;=$B$3),INT($B$3/H75)*L75,"wrong time or amount")</f>
        <v>145.00000000000003</v>
      </c>
      <c r="P75" s="20">
        <f>IF(OR(S75="no",S75="inactive"),"-",L75)</f>
        <v>145.00000000000003</v>
      </c>
      <c r="Q75" s="20">
        <f>IF($P75="-","-",$P75/$H75)</f>
        <v>5.8000000000000007</v>
      </c>
      <c r="R75" s="20">
        <f>IF(OR($P75="-",$I75=1),"-",$P75/$H75)</f>
        <v>5.8000000000000007</v>
      </c>
      <c r="S75" s="24" t="str">
        <f>IF(C75=1,IF(O75="wrong time or amount","no","yes"),"inactive")</f>
        <v>yes</v>
      </c>
      <c r="T75" s="25">
        <f t="shared" si="190"/>
        <v>25</v>
      </c>
      <c r="U75" s="20" t="str">
        <f t="shared" si="191"/>
        <v>-</v>
      </c>
      <c r="V75" s="20" t="str">
        <f t="shared" si="192"/>
        <v/>
      </c>
      <c r="W75" s="26" t="str">
        <f t="shared" si="0"/>
        <v>-</v>
      </c>
      <c r="X75" s="28" t="str">
        <f t="shared" si="207"/>
        <v/>
      </c>
      <c r="Y75" s="25" t="str">
        <f t="shared" si="193"/>
        <v>-</v>
      </c>
      <c r="Z75" s="20">
        <f t="shared" si="11"/>
        <v>145.00000000000003</v>
      </c>
      <c r="AA75" s="20" t="str">
        <f t="shared" si="194"/>
        <v>-</v>
      </c>
      <c r="AB75" s="27" t="str">
        <f t="shared" si="195"/>
        <v/>
      </c>
      <c r="AC75" s="27" t="str">
        <f t="shared" si="123"/>
        <v>-</v>
      </c>
      <c r="AD75" s="138" t="str">
        <f>IF(AB75=B75,CONCATENATE(".",$B$71),"")</f>
        <v/>
      </c>
      <c r="AE75" s="144" t="str">
        <f t="shared" si="196"/>
        <v>-</v>
      </c>
      <c r="AF75" s="143" t="str">
        <f t="shared" si="197"/>
        <v>-</v>
      </c>
      <c r="AG75" s="27" t="str">
        <f t="shared" si="198"/>
        <v/>
      </c>
      <c r="AH75" s="27" t="str">
        <f t="shared" si="199"/>
        <v>-</v>
      </c>
      <c r="AI75" s="138" t="str">
        <f t="shared" si="208"/>
        <v/>
      </c>
      <c r="AJ75" s="144" t="str">
        <f t="shared" si="200"/>
        <v>-</v>
      </c>
      <c r="AK75" s="143" t="str">
        <f t="shared" si="201"/>
        <v>-</v>
      </c>
      <c r="AL75" s="27" t="str">
        <f t="shared" si="202"/>
        <v/>
      </c>
      <c r="AM75" s="27" t="str">
        <f t="shared" si="13"/>
        <v>-</v>
      </c>
      <c r="AN75" s="138" t="str">
        <f t="shared" si="209"/>
        <v/>
      </c>
      <c r="AO75" s="164" t="str">
        <f>IF(R75=$R$132,$B75,"-")</f>
        <v>-</v>
      </c>
      <c r="AP75" s="19" t="str">
        <f>IF(AO75=B75,CONCATENATE(".",$B75),"-")</f>
        <v>-</v>
      </c>
      <c r="AQ75" s="28" t="str">
        <f t="shared" si="210"/>
        <v/>
      </c>
      <c r="AR75" s="164" t="str">
        <f>IF(R75=$R$133,$B75,"-")</f>
        <v>-</v>
      </c>
      <c r="AS75" s="19" t="str">
        <f t="shared" si="16"/>
        <v>-</v>
      </c>
      <c r="AT75" s="28" t="str">
        <f t="shared" si="211"/>
        <v/>
      </c>
      <c r="AU75" s="164" t="str">
        <f>IF($R75=$R$134,$B75,"-")</f>
        <v>-</v>
      </c>
      <c r="AV75" s="19" t="str">
        <f t="shared" si="17"/>
        <v>-</v>
      </c>
      <c r="AW75" s="28" t="str">
        <f t="shared" si="212"/>
        <v/>
      </c>
      <c r="AX75" s="164" t="str">
        <f t="shared" si="18"/>
        <v>-</v>
      </c>
      <c r="AY75" s="19" t="str">
        <f t="shared" si="203"/>
        <v>-</v>
      </c>
      <c r="AZ75" s="28" t="str">
        <f t="shared" si="204"/>
        <v/>
      </c>
      <c r="BA75" s="164" t="str">
        <f t="shared" si="19"/>
        <v>-</v>
      </c>
      <c r="BB75" s="19" t="str">
        <f t="shared" si="205"/>
        <v>-</v>
      </c>
      <c r="BC75" s="28" t="str">
        <f t="shared" si="206"/>
        <v/>
      </c>
    </row>
    <row r="76" spans="1:55" ht="15" thickBot="1">
      <c r="A76" s="178"/>
      <c r="B76" s="49"/>
      <c r="C76" s="22"/>
      <c r="D76" s="50"/>
      <c r="E76" s="50"/>
      <c r="F76" s="22"/>
      <c r="G76" s="51"/>
      <c r="H76" s="22"/>
      <c r="I76" s="22"/>
      <c r="J76" s="22"/>
      <c r="K76" s="22"/>
      <c r="L76" s="50"/>
      <c r="M76" s="50"/>
      <c r="N76" s="23" t="e">
        <f t="shared" si="213"/>
        <v>#DIV/0!</v>
      </c>
      <c r="P76" s="20"/>
      <c r="Q76" s="20"/>
      <c r="R76" s="20"/>
      <c r="S76" s="24"/>
      <c r="T76" s="25" t="str">
        <f t="shared" si="190"/>
        <v>-</v>
      </c>
      <c r="U76" s="20" t="str">
        <f t="shared" si="191"/>
        <v>-</v>
      </c>
      <c r="V76" s="20" t="str">
        <f t="shared" si="192"/>
        <v/>
      </c>
      <c r="W76" s="26" t="str">
        <f t="shared" si="0"/>
        <v>-</v>
      </c>
      <c r="X76" s="28"/>
      <c r="Y76" s="25" t="str">
        <f t="shared" si="193"/>
        <v>-</v>
      </c>
      <c r="Z76" s="20" t="str">
        <f t="shared" si="11"/>
        <v>-</v>
      </c>
      <c r="AA76" s="20" t="str">
        <f t="shared" si="194"/>
        <v>-</v>
      </c>
      <c r="AB76" s="27" t="str">
        <f t="shared" si="195"/>
        <v/>
      </c>
      <c r="AC76" s="27" t="str">
        <f t="shared" si="123"/>
        <v>-</v>
      </c>
      <c r="AD76" s="138"/>
      <c r="AE76" s="144" t="str">
        <f t="shared" si="196"/>
        <v>-</v>
      </c>
      <c r="AF76" s="143" t="str">
        <f t="shared" si="197"/>
        <v>-</v>
      </c>
      <c r="AG76" s="27" t="str">
        <f t="shared" si="198"/>
        <v/>
      </c>
      <c r="AH76" s="27" t="str">
        <f t="shared" si="199"/>
        <v>-</v>
      </c>
      <c r="AI76" s="138"/>
      <c r="AJ76" s="144" t="str">
        <f t="shared" si="200"/>
        <v>-</v>
      </c>
      <c r="AK76" s="143" t="str">
        <f t="shared" si="201"/>
        <v>-</v>
      </c>
      <c r="AL76" s="27" t="str">
        <f t="shared" si="202"/>
        <v/>
      </c>
      <c r="AM76" s="27" t="str">
        <f t="shared" si="13"/>
        <v>-</v>
      </c>
      <c r="AN76" s="138"/>
      <c r="AO76" s="164"/>
      <c r="AP76" s="19"/>
      <c r="AQ76" s="28"/>
      <c r="AR76" s="164"/>
      <c r="AS76" s="19"/>
      <c r="AT76" s="28"/>
      <c r="AU76" s="164"/>
      <c r="AV76" s="19"/>
      <c r="AW76" s="28"/>
      <c r="AX76" s="164" t="str">
        <f t="shared" si="18"/>
        <v>-</v>
      </c>
      <c r="AY76" s="19"/>
      <c r="AZ76" s="28"/>
      <c r="BA76" s="164" t="str">
        <f t="shared" si="19"/>
        <v>-</v>
      </c>
      <c r="BB76" s="19"/>
      <c r="BC76" s="28"/>
    </row>
    <row r="77" spans="1:55" s="110" customFormat="1" ht="15" thickBot="1">
      <c r="B77" s="114"/>
      <c r="C77" s="115"/>
      <c r="D77" s="116"/>
      <c r="E77" s="116"/>
      <c r="F77" s="115"/>
      <c r="G77" s="117"/>
      <c r="H77" s="115"/>
      <c r="I77" s="115"/>
      <c r="J77" s="115"/>
      <c r="K77" s="115"/>
      <c r="L77" s="116"/>
      <c r="M77" s="116"/>
      <c r="N77" s="122" t="e">
        <f t="shared" si="213"/>
        <v>#DIV/0!</v>
      </c>
      <c r="O77" s="116"/>
      <c r="P77" s="116"/>
      <c r="Q77" s="116"/>
      <c r="R77" s="116"/>
      <c r="S77" s="116"/>
      <c r="T77" s="116"/>
      <c r="U77" s="116"/>
      <c r="V77" s="116"/>
      <c r="W77" s="116"/>
      <c r="X77" s="121"/>
      <c r="Y77" s="119"/>
      <c r="Z77" s="120"/>
      <c r="AA77" s="120"/>
      <c r="AB77" s="120"/>
      <c r="AC77" s="120"/>
      <c r="AD77" s="140"/>
      <c r="AE77" s="119"/>
      <c r="AF77" s="120"/>
      <c r="AG77" s="120"/>
      <c r="AH77" s="120"/>
      <c r="AI77" s="140"/>
      <c r="AJ77" s="119"/>
      <c r="AK77" s="120"/>
      <c r="AL77" s="120"/>
      <c r="AM77" s="120"/>
      <c r="AN77" s="140"/>
      <c r="AO77" s="124"/>
      <c r="AP77" s="125"/>
      <c r="AQ77" s="154"/>
      <c r="AR77" s="124"/>
      <c r="AS77" s="125"/>
      <c r="AT77" s="154"/>
      <c r="AU77" s="124"/>
      <c r="AV77" s="125"/>
      <c r="AW77" s="154"/>
      <c r="AX77" s="164" t="str">
        <f t="shared" si="18"/>
        <v>-</v>
      </c>
      <c r="AY77" s="125"/>
      <c r="AZ77" s="154"/>
      <c r="BA77" s="164" t="str">
        <f t="shared" si="19"/>
        <v>-</v>
      </c>
      <c r="BB77" s="125"/>
      <c r="BC77" s="154"/>
    </row>
    <row r="78" spans="1:55">
      <c r="A78" s="176"/>
      <c r="B78" s="54" t="s">
        <v>65</v>
      </c>
      <c r="C78" s="8"/>
      <c r="D78" s="9" t="s">
        <v>0</v>
      </c>
      <c r="E78" s="9" t="s">
        <v>19</v>
      </c>
      <c r="F78" s="8" t="s">
        <v>11</v>
      </c>
      <c r="G78" s="10" t="s">
        <v>3</v>
      </c>
      <c r="H78" s="8" t="s">
        <v>4</v>
      </c>
      <c r="I78" s="8" t="s">
        <v>5</v>
      </c>
      <c r="J78" s="8"/>
      <c r="K78" s="8" t="s">
        <v>6</v>
      </c>
      <c r="L78" s="9" t="s">
        <v>9</v>
      </c>
      <c r="M78" s="9" t="s">
        <v>10</v>
      </c>
      <c r="N78" s="6">
        <v>11.58</v>
      </c>
      <c r="O78" s="55" t="s">
        <v>36</v>
      </c>
      <c r="P78" s="9" t="s">
        <v>37</v>
      </c>
      <c r="Q78" s="9" t="s">
        <v>10</v>
      </c>
      <c r="R78" s="9" t="s">
        <v>10</v>
      </c>
      <c r="S78" s="12" t="s">
        <v>17</v>
      </c>
      <c r="T78" s="25" t="str">
        <f t="shared" ref="T78:T84" si="214">IF(S78="yes",H78,"-")</f>
        <v>-</v>
      </c>
      <c r="U78" s="20" t="str">
        <f t="shared" ref="U78:U84" si="215">IF(T78=$T$132,P78,"-")</f>
        <v>-</v>
      </c>
      <c r="V78" s="20" t="str">
        <f t="shared" ref="V78:V84" si="216">IF(U78=$U$132,B78,"")</f>
        <v/>
      </c>
      <c r="W78" s="26" t="str">
        <f t="shared" si="0"/>
        <v>-</v>
      </c>
      <c r="X78" s="28" t="str">
        <f>IF(V78=$B78,CONCATENATE(".",$B$78),"")</f>
        <v/>
      </c>
      <c r="Y78" s="25" t="str">
        <f t="shared" ref="Y78:Y84" si="217">IF(Z78=$Z$132,H78,"-")</f>
        <v>-</v>
      </c>
      <c r="Z78" s="20" t="str">
        <f t="shared" si="11"/>
        <v>-</v>
      </c>
      <c r="AA78" s="20" t="str">
        <f t="shared" ref="AA78:AA84" si="218">IF(Z78=$Z$132,Q78,"-")</f>
        <v>-</v>
      </c>
      <c r="AB78" s="27" t="str">
        <f t="shared" ref="AB78:AB84" si="219">IF(Z78=$Z$132,B78,"")</f>
        <v/>
      </c>
      <c r="AC78" s="27" t="str">
        <f t="shared" si="123"/>
        <v>-</v>
      </c>
      <c r="AD78" s="138" t="str">
        <f t="shared" ref="AD78:AD84" si="220">IF(AB78=B78,CONCATENATE(".",$B$78),"")</f>
        <v/>
      </c>
      <c r="AE78" s="144" t="str">
        <f t="shared" ref="AE78:AE84" si="221">IF($Z78=$Z$133,$Q78,"-")</f>
        <v>-</v>
      </c>
      <c r="AF78" s="143" t="str">
        <f t="shared" ref="AF78:AF84" si="222">IF($Z78=$Z$133,$H78,"-")</f>
        <v>-</v>
      </c>
      <c r="AG78" s="27" t="str">
        <f t="shared" ref="AG78:AG84" si="223">IF(Z78=$Z$133,B78,"")</f>
        <v/>
      </c>
      <c r="AH78" s="27" t="str">
        <f t="shared" ref="AH78:AH84" si="224">IF(AG78&lt;&gt;"",CONCATENATE(".",AG78),"-")</f>
        <v>-</v>
      </c>
      <c r="AI78" s="138" t="str">
        <f>IF(AG78=$B78,CONCATENATE(".",$B$78),"")</f>
        <v/>
      </c>
      <c r="AJ78" s="144" t="str">
        <f t="shared" ref="AJ78:AJ84" si="225">IF(Z78=$Z$134,$Q78,"-")</f>
        <v>-</v>
      </c>
      <c r="AK78" s="143" t="str">
        <f t="shared" ref="AK78:AK84" si="226">IF($Z78=$Z$134,$H78,"-")</f>
        <v>-</v>
      </c>
      <c r="AL78" s="27" t="str">
        <f t="shared" ref="AL78:AL84" si="227">IF(Z78=$Z$134,B78,"")</f>
        <v/>
      </c>
      <c r="AM78" s="27" t="str">
        <f t="shared" si="13"/>
        <v>-</v>
      </c>
      <c r="AN78" s="138" t="str">
        <f>IF(AL78=$B78,CONCATENATE(".",$B$78),"")</f>
        <v/>
      </c>
      <c r="AO78" s="164" t="str">
        <f t="shared" ref="AO78:AO84" si="228">IF(R78=$R$132,$B78,"-")</f>
        <v>-</v>
      </c>
      <c r="AP78" s="19" t="str">
        <f t="shared" ref="AP78:AP84" si="229">IF(AO78=B78,CONCATENATE(".",$B78),"-")</f>
        <v>-</v>
      </c>
      <c r="AQ78" s="28" t="str">
        <f>IF(AO78=$B78,CONCATENATE(".",$B$78),"")</f>
        <v/>
      </c>
      <c r="AR78" s="164" t="str">
        <f t="shared" ref="AR78:AR84" si="230">IF(R78=$R$133,$B78,"-")</f>
        <v>-</v>
      </c>
      <c r="AS78" s="19" t="str">
        <f t="shared" si="16"/>
        <v>-</v>
      </c>
      <c r="AT78" s="28" t="str">
        <f>IF(AR78=$B78,CONCATENATE(".",$B$78),"")</f>
        <v/>
      </c>
      <c r="AU78" s="164" t="str">
        <f t="shared" ref="AU78:AU84" si="231">IF($R78=$R$134,$B78,"-")</f>
        <v>-</v>
      </c>
      <c r="AV78" s="19" t="str">
        <f t="shared" si="17"/>
        <v>-</v>
      </c>
      <c r="AW78" s="28" t="str">
        <f>IF(AU78=$B78,CONCATENATE(".",$B$78),"")</f>
        <v/>
      </c>
      <c r="AX78" s="164" t="str">
        <f t="shared" si="18"/>
        <v>-</v>
      </c>
      <c r="AY78" s="19" t="str">
        <f t="shared" ref="AY78:AY84" si="232">IF(AX78=$B78,CONCATENATE(".",$B78),"-")</f>
        <v>-</v>
      </c>
      <c r="AZ78" s="28" t="str">
        <f t="shared" ref="AZ78:AZ84" si="233">IF(AX78=$B78,CONCATENATE(".",$B$78),"")</f>
        <v/>
      </c>
      <c r="BA78" s="164" t="str">
        <f t="shared" si="19"/>
        <v>-</v>
      </c>
      <c r="BB78" s="19" t="str">
        <f t="shared" ref="BB78:BB84" si="234">IF(BA78=$B78,CONCATENATE(".",$B78),"-")</f>
        <v>-</v>
      </c>
      <c r="BC78" s="28" t="str">
        <f t="shared" ref="BC78:BC84" si="235">IF(BA78=$B78,CONCATENATE(".",$B$78),"")</f>
        <v/>
      </c>
    </row>
    <row r="79" spans="1:55" ht="15" thickBot="1">
      <c r="A79" s="177"/>
      <c r="B79" s="18" t="s">
        <v>66</v>
      </c>
      <c r="C79" s="19">
        <v>1</v>
      </c>
      <c r="D79" s="20">
        <v>25</v>
      </c>
      <c r="E79" s="20">
        <v>300</v>
      </c>
      <c r="F79" s="19">
        <v>0.5</v>
      </c>
      <c r="G79" s="21">
        <v>5.0000000000000001E-3</v>
      </c>
      <c r="H79" s="19">
        <v>5</v>
      </c>
      <c r="I79" s="22">
        <v>1</v>
      </c>
      <c r="J79" s="19"/>
      <c r="K79" s="19" t="s">
        <v>8</v>
      </c>
      <c r="L79" s="20">
        <f t="shared" ref="L79:L84" si="236">IF(AND($B$2&gt;=D79,$B$2&lt;=E79),H79/F79*G79*$B$2+IF(I79=1,$B$2),"-")</f>
        <v>105</v>
      </c>
      <c r="M79" s="20">
        <f t="shared" ref="M79:M84" si="237">IF($L79="-","-",$L79/$H79)</f>
        <v>21</v>
      </c>
      <c r="N79" s="23">
        <f t="shared" ref="N79:N84" si="238">INT($B$3/H79)</f>
        <v>6</v>
      </c>
      <c r="O79" s="53">
        <f t="shared" ref="O79:O84" si="239">IF(AND(M79&lt;&gt;"-",H79&lt;=$B$3),INT($B$3/H79)*L79,"wrong time or amount")</f>
        <v>630</v>
      </c>
      <c r="P79" s="20">
        <f t="shared" ref="P79:P84" si="240">IF(OR(S79="no",S79="inactive"),"-",L79)</f>
        <v>105</v>
      </c>
      <c r="Q79" s="20">
        <f t="shared" ref="Q79:Q84" si="241">IF($P79="-","-",$P79/$H79)</f>
        <v>21</v>
      </c>
      <c r="R79" s="20" t="str">
        <f t="shared" ref="R79:R84" si="242">IF(OR($P79="-",$I79=1),"-",$P79/$H79)</f>
        <v>-</v>
      </c>
      <c r="S79" s="24" t="str">
        <f t="shared" ref="S79:S84" si="243">IF(C79=1,IF(O79="wrong time or amount","no","yes"),"inactive")</f>
        <v>yes</v>
      </c>
      <c r="T79" s="25">
        <f t="shared" si="214"/>
        <v>5</v>
      </c>
      <c r="U79" s="20">
        <f t="shared" si="215"/>
        <v>105</v>
      </c>
      <c r="V79" s="20" t="str">
        <f t="shared" si="216"/>
        <v/>
      </c>
      <c r="W79" s="26" t="str">
        <f t="shared" si="0"/>
        <v>-</v>
      </c>
      <c r="X79" s="28" t="str">
        <f t="shared" ref="X79:X84" si="244">IF(V79=$B79,CONCATENATE(".",$B$78),"")</f>
        <v/>
      </c>
      <c r="Y79" s="25" t="str">
        <f t="shared" si="217"/>
        <v>-</v>
      </c>
      <c r="Z79" s="20">
        <f t="shared" si="11"/>
        <v>105</v>
      </c>
      <c r="AA79" s="20" t="str">
        <f t="shared" si="218"/>
        <v>-</v>
      </c>
      <c r="AB79" s="27" t="str">
        <f t="shared" si="219"/>
        <v/>
      </c>
      <c r="AC79" s="27" t="str">
        <f t="shared" si="123"/>
        <v>-</v>
      </c>
      <c r="AD79" s="138" t="str">
        <f t="shared" si="220"/>
        <v/>
      </c>
      <c r="AE79" s="144" t="str">
        <f t="shared" si="221"/>
        <v>-</v>
      </c>
      <c r="AF79" s="143" t="str">
        <f t="shared" si="222"/>
        <v>-</v>
      </c>
      <c r="AG79" s="27" t="str">
        <f t="shared" si="223"/>
        <v/>
      </c>
      <c r="AH79" s="27" t="str">
        <f t="shared" si="224"/>
        <v>-</v>
      </c>
      <c r="AI79" s="138" t="str">
        <f t="shared" ref="AI79:AI84" si="245">IF(AG79=$B79,CONCATENATE(".",$B$78),"")</f>
        <v/>
      </c>
      <c r="AJ79" s="144" t="str">
        <f t="shared" si="225"/>
        <v>-</v>
      </c>
      <c r="AK79" s="143" t="str">
        <f t="shared" si="226"/>
        <v>-</v>
      </c>
      <c r="AL79" s="27" t="str">
        <f t="shared" si="227"/>
        <v/>
      </c>
      <c r="AM79" s="27" t="str">
        <f t="shared" si="13"/>
        <v>-</v>
      </c>
      <c r="AN79" s="138" t="str">
        <f t="shared" ref="AN79:AN84" si="246">IF(AL79=$B79,CONCATENATE(".",$B$78),"")</f>
        <v/>
      </c>
      <c r="AO79" s="164" t="str">
        <f t="shared" si="228"/>
        <v>-</v>
      </c>
      <c r="AP79" s="19" t="str">
        <f t="shared" si="229"/>
        <v>-</v>
      </c>
      <c r="AQ79" s="28" t="str">
        <f t="shared" ref="AQ79:AQ84" si="247">IF(AO79=$B79,CONCATENATE(".",$B$78),"")</f>
        <v/>
      </c>
      <c r="AR79" s="164" t="str">
        <f t="shared" si="230"/>
        <v>-</v>
      </c>
      <c r="AS79" s="19" t="str">
        <f t="shared" si="16"/>
        <v>-</v>
      </c>
      <c r="AT79" s="28" t="str">
        <f t="shared" ref="AT79:AT84" si="248">IF(AR79=$B79,CONCATENATE(".",$B$78),"")</f>
        <v/>
      </c>
      <c r="AU79" s="164" t="str">
        <f t="shared" si="231"/>
        <v>-</v>
      </c>
      <c r="AV79" s="19" t="str">
        <f t="shared" si="17"/>
        <v>-</v>
      </c>
      <c r="AW79" s="28" t="str">
        <f t="shared" ref="AW79:AW84" si="249">IF(AU79=$B79,CONCATENATE(".",$B$78),"")</f>
        <v/>
      </c>
      <c r="AX79" s="164" t="str">
        <f t="shared" si="18"/>
        <v>-</v>
      </c>
      <c r="AY79" s="19" t="str">
        <f t="shared" si="232"/>
        <v>-</v>
      </c>
      <c r="AZ79" s="28" t="str">
        <f t="shared" si="233"/>
        <v/>
      </c>
      <c r="BA79" s="164" t="str">
        <f t="shared" si="19"/>
        <v>-</v>
      </c>
      <c r="BB79" s="19" t="str">
        <f t="shared" si="234"/>
        <v>-</v>
      </c>
      <c r="BC79" s="28" t="str">
        <f t="shared" si="235"/>
        <v/>
      </c>
    </row>
    <row r="80" spans="1:55" ht="15" thickBot="1">
      <c r="A80" s="177"/>
      <c r="B80" s="18" t="s">
        <v>67</v>
      </c>
      <c r="C80" s="19">
        <v>1</v>
      </c>
      <c r="D80" s="20">
        <v>300</v>
      </c>
      <c r="E80" s="20">
        <v>1000</v>
      </c>
      <c r="F80" s="19">
        <v>8</v>
      </c>
      <c r="G80" s="21">
        <v>0.62</v>
      </c>
      <c r="H80" s="19">
        <v>16</v>
      </c>
      <c r="I80" s="22">
        <v>0</v>
      </c>
      <c r="J80" s="19"/>
      <c r="K80" s="19" t="s">
        <v>8</v>
      </c>
      <c r="L80" s="20" t="str">
        <f t="shared" si="236"/>
        <v>-</v>
      </c>
      <c r="M80" s="20" t="str">
        <f t="shared" si="237"/>
        <v>-</v>
      </c>
      <c r="N80" s="23">
        <f t="shared" si="238"/>
        <v>1</v>
      </c>
      <c r="O80" s="53" t="str">
        <f t="shared" si="239"/>
        <v>wrong time or amount</v>
      </c>
      <c r="P80" s="20" t="str">
        <f t="shared" si="240"/>
        <v>-</v>
      </c>
      <c r="Q80" s="20" t="str">
        <f t="shared" si="241"/>
        <v>-</v>
      </c>
      <c r="R80" s="20" t="str">
        <f t="shared" si="242"/>
        <v>-</v>
      </c>
      <c r="S80" s="24" t="str">
        <f t="shared" si="243"/>
        <v>no</v>
      </c>
      <c r="T80" s="25" t="str">
        <f t="shared" si="214"/>
        <v>-</v>
      </c>
      <c r="U80" s="20" t="str">
        <f t="shared" si="215"/>
        <v>-</v>
      </c>
      <c r="V80" s="20" t="str">
        <f t="shared" si="216"/>
        <v/>
      </c>
      <c r="W80" s="26" t="str">
        <f t="shared" si="0"/>
        <v>-</v>
      </c>
      <c r="X80" s="28" t="str">
        <f t="shared" si="244"/>
        <v/>
      </c>
      <c r="Y80" s="25" t="str">
        <f t="shared" si="217"/>
        <v>-</v>
      </c>
      <c r="Z80" s="20" t="str">
        <f t="shared" si="11"/>
        <v>-</v>
      </c>
      <c r="AA80" s="20" t="str">
        <f t="shared" si="218"/>
        <v>-</v>
      </c>
      <c r="AB80" s="27" t="str">
        <f t="shared" si="219"/>
        <v/>
      </c>
      <c r="AC80" s="27" t="str">
        <f t="shared" si="123"/>
        <v>-</v>
      </c>
      <c r="AD80" s="138" t="str">
        <f t="shared" si="220"/>
        <v/>
      </c>
      <c r="AE80" s="144" t="str">
        <f t="shared" si="221"/>
        <v>-</v>
      </c>
      <c r="AF80" s="143" t="str">
        <f t="shared" si="222"/>
        <v>-</v>
      </c>
      <c r="AG80" s="27" t="str">
        <f t="shared" si="223"/>
        <v/>
      </c>
      <c r="AH80" s="27" t="str">
        <f t="shared" si="224"/>
        <v>-</v>
      </c>
      <c r="AI80" s="138" t="str">
        <f t="shared" si="245"/>
        <v/>
      </c>
      <c r="AJ80" s="144" t="str">
        <f t="shared" si="225"/>
        <v>-</v>
      </c>
      <c r="AK80" s="143" t="str">
        <f t="shared" si="226"/>
        <v>-</v>
      </c>
      <c r="AL80" s="27" t="str">
        <f t="shared" si="227"/>
        <v/>
      </c>
      <c r="AM80" s="27" t="str">
        <f t="shared" si="13"/>
        <v>-</v>
      </c>
      <c r="AN80" s="138" t="str">
        <f t="shared" si="246"/>
        <v/>
      </c>
      <c r="AO80" s="164" t="str">
        <f t="shared" si="228"/>
        <v>-</v>
      </c>
      <c r="AP80" s="19" t="str">
        <f t="shared" si="229"/>
        <v>-</v>
      </c>
      <c r="AQ80" s="28" t="str">
        <f t="shared" si="247"/>
        <v/>
      </c>
      <c r="AR80" s="164" t="str">
        <f t="shared" si="230"/>
        <v>-</v>
      </c>
      <c r="AS80" s="19" t="str">
        <f t="shared" si="16"/>
        <v>-</v>
      </c>
      <c r="AT80" s="28" t="str">
        <f t="shared" si="248"/>
        <v/>
      </c>
      <c r="AU80" s="164" t="str">
        <f t="shared" si="231"/>
        <v>-</v>
      </c>
      <c r="AV80" s="19" t="str">
        <f t="shared" si="17"/>
        <v>-</v>
      </c>
      <c r="AW80" s="28" t="str">
        <f t="shared" si="249"/>
        <v/>
      </c>
      <c r="AX80" s="164" t="str">
        <f t="shared" si="18"/>
        <v>-</v>
      </c>
      <c r="AY80" s="19" t="str">
        <f t="shared" si="232"/>
        <v>-</v>
      </c>
      <c r="AZ80" s="28" t="str">
        <f t="shared" si="233"/>
        <v/>
      </c>
      <c r="BA80" s="164" t="str">
        <f t="shared" si="19"/>
        <v>-</v>
      </c>
      <c r="BB80" s="19" t="str">
        <f t="shared" si="234"/>
        <v>-</v>
      </c>
      <c r="BC80" s="28" t="str">
        <f t="shared" si="235"/>
        <v/>
      </c>
    </row>
    <row r="81" spans="1:55" ht="15" thickBot="1">
      <c r="A81" s="177"/>
      <c r="B81" s="18" t="s">
        <v>68</v>
      </c>
      <c r="C81" s="19">
        <v>1</v>
      </c>
      <c r="D81" s="20">
        <v>1000</v>
      </c>
      <c r="E81" s="20">
        <v>5000</v>
      </c>
      <c r="F81" s="19">
        <v>3</v>
      </c>
      <c r="G81" s="21">
        <v>0.14000000000000001</v>
      </c>
      <c r="H81" s="19">
        <v>33</v>
      </c>
      <c r="I81" s="22">
        <v>0</v>
      </c>
      <c r="J81" s="19"/>
      <c r="K81" s="19" t="s">
        <v>8</v>
      </c>
      <c r="L81" s="20" t="str">
        <f t="shared" si="236"/>
        <v>-</v>
      </c>
      <c r="M81" s="20" t="str">
        <f t="shared" si="237"/>
        <v>-</v>
      </c>
      <c r="N81" s="23">
        <f t="shared" si="238"/>
        <v>0</v>
      </c>
      <c r="O81" s="53" t="str">
        <f t="shared" si="239"/>
        <v>wrong time or amount</v>
      </c>
      <c r="P81" s="20" t="str">
        <f t="shared" si="240"/>
        <v>-</v>
      </c>
      <c r="Q81" s="20" t="str">
        <f t="shared" si="241"/>
        <v>-</v>
      </c>
      <c r="R81" s="20" t="str">
        <f t="shared" si="242"/>
        <v>-</v>
      </c>
      <c r="S81" s="24" t="str">
        <f t="shared" si="243"/>
        <v>no</v>
      </c>
      <c r="T81" s="25" t="str">
        <f t="shared" si="214"/>
        <v>-</v>
      </c>
      <c r="U81" s="20" t="str">
        <f t="shared" si="215"/>
        <v>-</v>
      </c>
      <c r="V81" s="20" t="str">
        <f t="shared" si="216"/>
        <v/>
      </c>
      <c r="W81" s="26" t="str">
        <f t="shared" si="0"/>
        <v>-</v>
      </c>
      <c r="X81" s="28" t="str">
        <f t="shared" si="244"/>
        <v/>
      </c>
      <c r="Y81" s="25" t="str">
        <f t="shared" si="217"/>
        <v>-</v>
      </c>
      <c r="Z81" s="20" t="str">
        <f t="shared" si="11"/>
        <v>-</v>
      </c>
      <c r="AA81" s="20" t="str">
        <f t="shared" si="218"/>
        <v>-</v>
      </c>
      <c r="AB81" s="27" t="str">
        <f t="shared" si="219"/>
        <v/>
      </c>
      <c r="AC81" s="27" t="str">
        <f t="shared" si="123"/>
        <v>-</v>
      </c>
      <c r="AD81" s="138" t="str">
        <f t="shared" si="220"/>
        <v/>
      </c>
      <c r="AE81" s="144" t="str">
        <f t="shared" si="221"/>
        <v>-</v>
      </c>
      <c r="AF81" s="143" t="str">
        <f t="shared" si="222"/>
        <v>-</v>
      </c>
      <c r="AG81" s="27" t="str">
        <f t="shared" si="223"/>
        <v/>
      </c>
      <c r="AH81" s="27" t="str">
        <f t="shared" si="224"/>
        <v>-</v>
      </c>
      <c r="AI81" s="138" t="str">
        <f t="shared" si="245"/>
        <v/>
      </c>
      <c r="AJ81" s="144" t="str">
        <f t="shared" si="225"/>
        <v>-</v>
      </c>
      <c r="AK81" s="143" t="str">
        <f t="shared" si="226"/>
        <v>-</v>
      </c>
      <c r="AL81" s="27" t="str">
        <f t="shared" si="227"/>
        <v/>
      </c>
      <c r="AM81" s="27" t="str">
        <f t="shared" si="13"/>
        <v>-</v>
      </c>
      <c r="AN81" s="138" t="str">
        <f t="shared" si="246"/>
        <v/>
      </c>
      <c r="AO81" s="164" t="str">
        <f t="shared" si="228"/>
        <v>-</v>
      </c>
      <c r="AP81" s="19" t="str">
        <f t="shared" si="229"/>
        <v>-</v>
      </c>
      <c r="AQ81" s="28" t="str">
        <f t="shared" si="247"/>
        <v/>
      </c>
      <c r="AR81" s="164" t="str">
        <f t="shared" si="230"/>
        <v>-</v>
      </c>
      <c r="AS81" s="19" t="str">
        <f t="shared" si="16"/>
        <v>-</v>
      </c>
      <c r="AT81" s="28" t="str">
        <f t="shared" si="248"/>
        <v/>
      </c>
      <c r="AU81" s="164" t="str">
        <f t="shared" si="231"/>
        <v>-</v>
      </c>
      <c r="AV81" s="19" t="str">
        <f t="shared" si="17"/>
        <v>-</v>
      </c>
      <c r="AW81" s="28" t="str">
        <f t="shared" si="249"/>
        <v/>
      </c>
      <c r="AX81" s="164" t="str">
        <f t="shared" si="18"/>
        <v>-</v>
      </c>
      <c r="AY81" s="19" t="str">
        <f t="shared" si="232"/>
        <v>-</v>
      </c>
      <c r="AZ81" s="28" t="str">
        <f t="shared" si="233"/>
        <v/>
      </c>
      <c r="BA81" s="164" t="str">
        <f t="shared" si="19"/>
        <v>-</v>
      </c>
      <c r="BB81" s="19" t="str">
        <f t="shared" si="234"/>
        <v>-</v>
      </c>
      <c r="BC81" s="28" t="str">
        <f t="shared" si="235"/>
        <v/>
      </c>
    </row>
    <row r="82" spans="1:55" ht="15" thickBot="1">
      <c r="A82" s="177"/>
      <c r="B82" s="18" t="s">
        <v>69</v>
      </c>
      <c r="C82" s="19">
        <v>1</v>
      </c>
      <c r="D82" s="20">
        <v>5000</v>
      </c>
      <c r="E82" s="20">
        <v>10000</v>
      </c>
      <c r="F82" s="19">
        <v>5</v>
      </c>
      <c r="G82" s="21">
        <v>0.2</v>
      </c>
      <c r="H82" s="19">
        <v>50</v>
      </c>
      <c r="I82" s="22">
        <v>0</v>
      </c>
      <c r="J82" s="19"/>
      <c r="K82" s="19" t="s">
        <v>8</v>
      </c>
      <c r="L82" s="20" t="str">
        <f t="shared" si="236"/>
        <v>-</v>
      </c>
      <c r="M82" s="20" t="str">
        <f t="shared" si="237"/>
        <v>-</v>
      </c>
      <c r="N82" s="23">
        <f t="shared" si="238"/>
        <v>0</v>
      </c>
      <c r="O82" s="53" t="str">
        <f t="shared" si="239"/>
        <v>wrong time or amount</v>
      </c>
      <c r="P82" s="20" t="str">
        <f t="shared" si="240"/>
        <v>-</v>
      </c>
      <c r="Q82" s="20" t="str">
        <f t="shared" si="241"/>
        <v>-</v>
      </c>
      <c r="R82" s="20" t="str">
        <f t="shared" si="242"/>
        <v>-</v>
      </c>
      <c r="S82" s="24" t="str">
        <f t="shared" si="243"/>
        <v>no</v>
      </c>
      <c r="T82" s="25" t="str">
        <f t="shared" si="214"/>
        <v>-</v>
      </c>
      <c r="U82" s="20" t="str">
        <f t="shared" si="215"/>
        <v>-</v>
      </c>
      <c r="V82" s="20" t="str">
        <f t="shared" si="216"/>
        <v/>
      </c>
      <c r="W82" s="26" t="str">
        <f t="shared" si="0"/>
        <v>-</v>
      </c>
      <c r="X82" s="28" t="str">
        <f t="shared" si="244"/>
        <v/>
      </c>
      <c r="Y82" s="25" t="str">
        <f t="shared" si="217"/>
        <v>-</v>
      </c>
      <c r="Z82" s="20" t="str">
        <f t="shared" si="11"/>
        <v>-</v>
      </c>
      <c r="AA82" s="20" t="str">
        <f t="shared" si="218"/>
        <v>-</v>
      </c>
      <c r="AB82" s="27" t="str">
        <f t="shared" si="219"/>
        <v/>
      </c>
      <c r="AC82" s="27" t="str">
        <f t="shared" si="123"/>
        <v>-</v>
      </c>
      <c r="AD82" s="138" t="str">
        <f t="shared" si="220"/>
        <v/>
      </c>
      <c r="AE82" s="144" t="str">
        <f t="shared" si="221"/>
        <v>-</v>
      </c>
      <c r="AF82" s="143" t="str">
        <f t="shared" si="222"/>
        <v>-</v>
      </c>
      <c r="AG82" s="27" t="str">
        <f t="shared" si="223"/>
        <v/>
      </c>
      <c r="AH82" s="27" t="str">
        <f t="shared" si="224"/>
        <v>-</v>
      </c>
      <c r="AI82" s="138" t="str">
        <f t="shared" si="245"/>
        <v/>
      </c>
      <c r="AJ82" s="144" t="str">
        <f t="shared" si="225"/>
        <v>-</v>
      </c>
      <c r="AK82" s="143" t="str">
        <f t="shared" si="226"/>
        <v>-</v>
      </c>
      <c r="AL82" s="27" t="str">
        <f t="shared" si="227"/>
        <v/>
      </c>
      <c r="AM82" s="27" t="str">
        <f t="shared" si="13"/>
        <v>-</v>
      </c>
      <c r="AN82" s="138" t="str">
        <f t="shared" si="246"/>
        <v/>
      </c>
      <c r="AO82" s="164" t="str">
        <f t="shared" si="228"/>
        <v>-</v>
      </c>
      <c r="AP82" s="19" t="str">
        <f t="shared" si="229"/>
        <v>-</v>
      </c>
      <c r="AQ82" s="28" t="str">
        <f t="shared" si="247"/>
        <v/>
      </c>
      <c r="AR82" s="164" t="str">
        <f t="shared" si="230"/>
        <v>-</v>
      </c>
      <c r="AS82" s="19" t="str">
        <f t="shared" si="16"/>
        <v>-</v>
      </c>
      <c r="AT82" s="28" t="str">
        <f t="shared" si="248"/>
        <v/>
      </c>
      <c r="AU82" s="164" t="str">
        <f t="shared" si="231"/>
        <v>-</v>
      </c>
      <c r="AV82" s="19" t="str">
        <f t="shared" si="17"/>
        <v>-</v>
      </c>
      <c r="AW82" s="28" t="str">
        <f t="shared" si="249"/>
        <v/>
      </c>
      <c r="AX82" s="164" t="str">
        <f t="shared" si="18"/>
        <v>-</v>
      </c>
      <c r="AY82" s="19" t="str">
        <f t="shared" si="232"/>
        <v>-</v>
      </c>
      <c r="AZ82" s="28" t="str">
        <f t="shared" si="233"/>
        <v/>
      </c>
      <c r="BA82" s="164" t="str">
        <f t="shared" si="19"/>
        <v>-</v>
      </c>
      <c r="BB82" s="19" t="str">
        <f t="shared" si="234"/>
        <v>-</v>
      </c>
      <c r="BC82" s="28" t="str">
        <f t="shared" si="235"/>
        <v/>
      </c>
    </row>
    <row r="83" spans="1:55" ht="15" thickBot="1">
      <c r="A83" s="179"/>
      <c r="B83" s="52" t="s">
        <v>120</v>
      </c>
      <c r="C83" s="19">
        <v>1</v>
      </c>
      <c r="D83" s="44">
        <v>10</v>
      </c>
      <c r="E83" s="44">
        <v>10000</v>
      </c>
      <c r="F83" s="47">
        <v>1</v>
      </c>
      <c r="G83" s="46">
        <v>4.7699999999999999E-2</v>
      </c>
      <c r="H83" s="47">
        <v>35</v>
      </c>
      <c r="I83" s="22">
        <v>0</v>
      </c>
      <c r="J83" s="47"/>
      <c r="K83" s="47"/>
      <c r="L83" s="44">
        <f t="shared" si="236"/>
        <v>166.95</v>
      </c>
      <c r="M83" s="44">
        <f t="shared" si="237"/>
        <v>4.7699999999999996</v>
      </c>
      <c r="N83" s="23">
        <f t="shared" si="238"/>
        <v>0</v>
      </c>
      <c r="O83" s="53" t="str">
        <f t="shared" si="239"/>
        <v>wrong time or amount</v>
      </c>
      <c r="P83" s="20" t="str">
        <f t="shared" si="240"/>
        <v>-</v>
      </c>
      <c r="Q83" s="20" t="str">
        <f t="shared" si="241"/>
        <v>-</v>
      </c>
      <c r="R83" s="20" t="str">
        <f t="shared" si="242"/>
        <v>-</v>
      </c>
      <c r="S83" s="24" t="str">
        <f t="shared" si="243"/>
        <v>no</v>
      </c>
      <c r="T83" s="25" t="str">
        <f t="shared" si="214"/>
        <v>-</v>
      </c>
      <c r="U83" s="20" t="str">
        <f t="shared" si="215"/>
        <v>-</v>
      </c>
      <c r="V83" s="20" t="str">
        <f t="shared" si="216"/>
        <v/>
      </c>
      <c r="W83" s="26" t="str">
        <f t="shared" si="0"/>
        <v>-</v>
      </c>
      <c r="X83" s="28" t="str">
        <f t="shared" si="244"/>
        <v/>
      </c>
      <c r="Y83" s="25" t="str">
        <f t="shared" si="217"/>
        <v>-</v>
      </c>
      <c r="Z83" s="20" t="str">
        <f t="shared" si="11"/>
        <v>-</v>
      </c>
      <c r="AA83" s="20" t="str">
        <f t="shared" si="218"/>
        <v>-</v>
      </c>
      <c r="AB83" s="27" t="str">
        <f t="shared" si="219"/>
        <v/>
      </c>
      <c r="AC83" s="27" t="str">
        <f t="shared" si="123"/>
        <v>-</v>
      </c>
      <c r="AD83" s="138" t="str">
        <f t="shared" si="220"/>
        <v/>
      </c>
      <c r="AE83" s="144" t="str">
        <f t="shared" si="221"/>
        <v>-</v>
      </c>
      <c r="AF83" s="143" t="str">
        <f t="shared" si="222"/>
        <v>-</v>
      </c>
      <c r="AG83" s="27" t="str">
        <f t="shared" si="223"/>
        <v/>
      </c>
      <c r="AH83" s="27" t="str">
        <f t="shared" si="224"/>
        <v>-</v>
      </c>
      <c r="AI83" s="138" t="str">
        <f t="shared" si="245"/>
        <v/>
      </c>
      <c r="AJ83" s="144" t="str">
        <f t="shared" si="225"/>
        <v>-</v>
      </c>
      <c r="AK83" s="143" t="str">
        <f t="shared" si="226"/>
        <v>-</v>
      </c>
      <c r="AL83" s="27" t="str">
        <f t="shared" si="227"/>
        <v/>
      </c>
      <c r="AM83" s="27" t="str">
        <f t="shared" si="13"/>
        <v>-</v>
      </c>
      <c r="AN83" s="138" t="str">
        <f t="shared" si="246"/>
        <v/>
      </c>
      <c r="AO83" s="164" t="str">
        <f t="shared" si="228"/>
        <v>-</v>
      </c>
      <c r="AP83" s="19" t="str">
        <f t="shared" si="229"/>
        <v>-</v>
      </c>
      <c r="AQ83" s="28" t="str">
        <f t="shared" si="247"/>
        <v/>
      </c>
      <c r="AR83" s="164" t="str">
        <f t="shared" si="230"/>
        <v>-</v>
      </c>
      <c r="AS83" s="19" t="str">
        <f t="shared" si="16"/>
        <v>-</v>
      </c>
      <c r="AT83" s="28" t="str">
        <f t="shared" si="248"/>
        <v/>
      </c>
      <c r="AU83" s="164" t="str">
        <f t="shared" si="231"/>
        <v>-</v>
      </c>
      <c r="AV83" s="19" t="str">
        <f t="shared" si="17"/>
        <v>-</v>
      </c>
      <c r="AW83" s="28" t="str">
        <f t="shared" si="249"/>
        <v/>
      </c>
      <c r="AX83" s="164" t="str">
        <f t="shared" si="18"/>
        <v>-</v>
      </c>
      <c r="AY83" s="19" t="str">
        <f t="shared" si="232"/>
        <v>-</v>
      </c>
      <c r="AZ83" s="28" t="str">
        <f t="shared" si="233"/>
        <v/>
      </c>
      <c r="BA83" s="164" t="str">
        <f t="shared" si="19"/>
        <v>-</v>
      </c>
      <c r="BB83" s="19" t="str">
        <f t="shared" si="234"/>
        <v>-</v>
      </c>
      <c r="BC83" s="28" t="str">
        <f t="shared" si="235"/>
        <v/>
      </c>
    </row>
    <row r="84" spans="1:55" ht="15" thickBot="1">
      <c r="A84" s="178"/>
      <c r="B84" s="49" t="s">
        <v>70</v>
      </c>
      <c r="C84" s="19">
        <v>0</v>
      </c>
      <c r="D84" s="50">
        <v>250</v>
      </c>
      <c r="E84" s="50">
        <v>5000</v>
      </c>
      <c r="F84" s="56">
        <f>1/8</f>
        <v>0.125</v>
      </c>
      <c r="G84" s="51">
        <v>5.0000000000000001E-3</v>
      </c>
      <c r="H84" s="22">
        <v>60</v>
      </c>
      <c r="I84" s="22">
        <v>0</v>
      </c>
      <c r="J84" s="22"/>
      <c r="K84" s="22" t="s">
        <v>8</v>
      </c>
      <c r="L84" s="50" t="str">
        <f t="shared" si="236"/>
        <v>-</v>
      </c>
      <c r="M84" s="50" t="str">
        <f t="shared" si="237"/>
        <v>-</v>
      </c>
      <c r="N84" s="42">
        <f t="shared" si="238"/>
        <v>0</v>
      </c>
      <c r="O84" s="57" t="str">
        <f t="shared" si="239"/>
        <v>wrong time or amount</v>
      </c>
      <c r="P84" s="20" t="str">
        <f t="shared" si="240"/>
        <v>-</v>
      </c>
      <c r="Q84" s="20" t="str">
        <f t="shared" si="241"/>
        <v>-</v>
      </c>
      <c r="R84" s="20" t="str">
        <f t="shared" si="242"/>
        <v>-</v>
      </c>
      <c r="S84" s="24" t="str">
        <f t="shared" si="243"/>
        <v>inactive</v>
      </c>
      <c r="T84" s="25" t="str">
        <f t="shared" si="214"/>
        <v>-</v>
      </c>
      <c r="U84" s="20" t="str">
        <f t="shared" si="215"/>
        <v>-</v>
      </c>
      <c r="V84" s="20" t="str">
        <f t="shared" si="216"/>
        <v/>
      </c>
      <c r="W84" s="26" t="str">
        <f t="shared" si="0"/>
        <v>-</v>
      </c>
      <c r="X84" s="28" t="str">
        <f t="shared" si="244"/>
        <v/>
      </c>
      <c r="Y84" s="25" t="str">
        <f t="shared" si="217"/>
        <v>-</v>
      </c>
      <c r="Z84" s="20" t="str">
        <f t="shared" si="11"/>
        <v>-</v>
      </c>
      <c r="AA84" s="20" t="str">
        <f t="shared" si="218"/>
        <v>-</v>
      </c>
      <c r="AB84" s="27" t="str">
        <f t="shared" si="219"/>
        <v/>
      </c>
      <c r="AC84" s="27" t="str">
        <f t="shared" si="123"/>
        <v>-</v>
      </c>
      <c r="AD84" s="138" t="str">
        <f t="shared" si="220"/>
        <v/>
      </c>
      <c r="AE84" s="144" t="str">
        <f t="shared" si="221"/>
        <v>-</v>
      </c>
      <c r="AF84" s="143" t="str">
        <f t="shared" si="222"/>
        <v>-</v>
      </c>
      <c r="AG84" s="27" t="str">
        <f t="shared" si="223"/>
        <v/>
      </c>
      <c r="AH84" s="27" t="str">
        <f t="shared" si="224"/>
        <v>-</v>
      </c>
      <c r="AI84" s="138" t="str">
        <f t="shared" si="245"/>
        <v/>
      </c>
      <c r="AJ84" s="144" t="str">
        <f t="shared" si="225"/>
        <v>-</v>
      </c>
      <c r="AK84" s="143" t="str">
        <f t="shared" si="226"/>
        <v>-</v>
      </c>
      <c r="AL84" s="27" t="str">
        <f t="shared" si="227"/>
        <v/>
      </c>
      <c r="AM84" s="27" t="str">
        <f t="shared" si="13"/>
        <v>-</v>
      </c>
      <c r="AN84" s="138" t="str">
        <f t="shared" si="246"/>
        <v/>
      </c>
      <c r="AO84" s="164" t="str">
        <f t="shared" si="228"/>
        <v>-</v>
      </c>
      <c r="AP84" s="19" t="str">
        <f t="shared" si="229"/>
        <v>-</v>
      </c>
      <c r="AQ84" s="28" t="str">
        <f t="shared" si="247"/>
        <v/>
      </c>
      <c r="AR84" s="164" t="str">
        <f t="shared" si="230"/>
        <v>-</v>
      </c>
      <c r="AS84" s="19" t="str">
        <f t="shared" si="16"/>
        <v>-</v>
      </c>
      <c r="AT84" s="28" t="str">
        <f t="shared" si="248"/>
        <v/>
      </c>
      <c r="AU84" s="164" t="str">
        <f t="shared" si="231"/>
        <v>-</v>
      </c>
      <c r="AV84" s="19" t="str">
        <f t="shared" si="17"/>
        <v>-</v>
      </c>
      <c r="AW84" s="28" t="str">
        <f t="shared" si="249"/>
        <v/>
      </c>
      <c r="AX84" s="164" t="str">
        <f t="shared" si="18"/>
        <v>-</v>
      </c>
      <c r="AY84" s="19" t="str">
        <f t="shared" si="232"/>
        <v>-</v>
      </c>
      <c r="AZ84" s="28" t="str">
        <f t="shared" si="233"/>
        <v/>
      </c>
      <c r="BA84" s="164" t="str">
        <f t="shared" si="19"/>
        <v>-</v>
      </c>
      <c r="BB84" s="19" t="str">
        <f t="shared" si="234"/>
        <v>-</v>
      </c>
      <c r="BC84" s="28" t="str">
        <f t="shared" si="235"/>
        <v/>
      </c>
    </row>
    <row r="85" spans="1:55" s="110" customFormat="1" ht="15" thickBot="1">
      <c r="B85" s="114"/>
      <c r="C85" s="115"/>
      <c r="D85" s="116"/>
      <c r="E85" s="116"/>
      <c r="F85" s="115"/>
      <c r="G85" s="117"/>
      <c r="H85" s="115"/>
      <c r="I85" s="115"/>
      <c r="J85" s="115"/>
      <c r="K85" s="115"/>
      <c r="L85" s="116"/>
      <c r="M85" s="116"/>
      <c r="N85" s="123">
        <v>12.58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21"/>
      <c r="Y85" s="119"/>
      <c r="Z85" s="120"/>
      <c r="AA85" s="120"/>
      <c r="AB85" s="120"/>
      <c r="AC85" s="120"/>
      <c r="AD85" s="140"/>
      <c r="AE85" s="119"/>
      <c r="AF85" s="120"/>
      <c r="AG85" s="120"/>
      <c r="AH85" s="120"/>
      <c r="AI85" s="140"/>
      <c r="AJ85" s="119"/>
      <c r="AK85" s="120"/>
      <c r="AL85" s="120"/>
      <c r="AM85" s="120"/>
      <c r="AN85" s="140"/>
      <c r="AO85" s="124"/>
      <c r="AP85" s="125"/>
      <c r="AQ85" s="154"/>
      <c r="AR85" s="124"/>
      <c r="AS85" s="125"/>
      <c r="AT85" s="154"/>
      <c r="AU85" s="124"/>
      <c r="AV85" s="125"/>
      <c r="AW85" s="154"/>
      <c r="AX85" s="164" t="str">
        <f t="shared" si="18"/>
        <v>-</v>
      </c>
      <c r="AY85" s="125"/>
      <c r="AZ85" s="154"/>
      <c r="BA85" s="164" t="str">
        <f t="shared" si="19"/>
        <v>-</v>
      </c>
      <c r="BB85" s="125"/>
      <c r="BC85" s="154"/>
    </row>
    <row r="86" spans="1:55" ht="15" thickBot="1">
      <c r="A86" s="176"/>
      <c r="B86" s="54" t="s">
        <v>60</v>
      </c>
      <c r="C86" s="8"/>
      <c r="D86" s="9" t="s">
        <v>0</v>
      </c>
      <c r="E86" s="9" t="s">
        <v>19</v>
      </c>
      <c r="F86" s="8" t="s">
        <v>11</v>
      </c>
      <c r="G86" s="10" t="s">
        <v>3</v>
      </c>
      <c r="H86" s="8" t="s">
        <v>4</v>
      </c>
      <c r="I86" s="8" t="s">
        <v>5</v>
      </c>
      <c r="J86" s="8"/>
      <c r="K86" s="8" t="s">
        <v>6</v>
      </c>
      <c r="L86" s="9" t="s">
        <v>9</v>
      </c>
      <c r="M86" s="9" t="s">
        <v>10</v>
      </c>
      <c r="N86" s="23" t="e">
        <f t="shared" ref="N86:N90" si="250">INT($B$3/H86)</f>
        <v>#VALUE!</v>
      </c>
      <c r="O86" s="55" t="s">
        <v>36</v>
      </c>
      <c r="P86" s="9" t="s">
        <v>37</v>
      </c>
      <c r="Q86" s="9" t="s">
        <v>10</v>
      </c>
      <c r="R86" s="9" t="s">
        <v>10</v>
      </c>
      <c r="S86" s="12" t="s">
        <v>17</v>
      </c>
      <c r="T86" s="106" t="str">
        <f t="shared" ref="T86:T91" si="251">IF(S86="yes",H86,"-")</f>
        <v>-</v>
      </c>
      <c r="U86" s="107" t="str">
        <f t="shared" ref="U86:U91" si="252">IF(T86=$T$132,P86,"-")</f>
        <v>-</v>
      </c>
      <c r="V86" s="107" t="str">
        <f t="shared" ref="V86:V91" si="253">IF(U86=$U$132,B86,"")</f>
        <v/>
      </c>
      <c r="W86" s="108" t="str">
        <f t="shared" si="0"/>
        <v>-</v>
      </c>
      <c r="X86" s="28" t="str">
        <f>IF(V86=$B86,CONCATENATE(".",$B$86),"")</f>
        <v/>
      </c>
      <c r="Y86" s="25" t="str">
        <f t="shared" ref="Y86:Y91" si="254">IF(Z86=$Z$132,H86,"-")</f>
        <v>-</v>
      </c>
      <c r="Z86" s="20" t="str">
        <f t="shared" si="11"/>
        <v>-</v>
      </c>
      <c r="AA86" s="20" t="str">
        <f t="shared" ref="AA86:AA91" si="255">IF(Z86=$Z$132,Q86,"-")</f>
        <v>-</v>
      </c>
      <c r="AB86" s="27" t="str">
        <f t="shared" ref="AB86:AB91" si="256">IF(Z86=$Z$132,B86,"")</f>
        <v/>
      </c>
      <c r="AC86" s="27" t="str">
        <f t="shared" si="123"/>
        <v>-</v>
      </c>
      <c r="AD86" s="138" t="str">
        <f>IF(AB86=B86,CONCATENATE(".",$B$86),"")</f>
        <v/>
      </c>
      <c r="AE86" s="144" t="str">
        <f t="shared" ref="AE86:AE91" si="257">IF($Z86=$Z$133,$Q86,"-")</f>
        <v>-</v>
      </c>
      <c r="AF86" s="143" t="str">
        <f t="shared" ref="AF86:AF91" si="258">IF($Z86=$Z$133,$H86,"-")</f>
        <v>-</v>
      </c>
      <c r="AG86" s="27" t="str">
        <f t="shared" ref="AG86:AG91" si="259">IF(Z86=$Z$133,B86,"")</f>
        <v/>
      </c>
      <c r="AH86" s="27" t="str">
        <f t="shared" ref="AH86:AH91" si="260">IF(AG86&lt;&gt;"",CONCATENATE(".",AG86),"-")</f>
        <v>-</v>
      </c>
      <c r="AI86" s="138" t="str">
        <f>IF(AG86=$B86,CONCATENATE(".",$B$86),"")</f>
        <v/>
      </c>
      <c r="AJ86" s="144" t="str">
        <f t="shared" ref="AJ86:AJ91" si="261">IF(Z86=$Z$134,$Q86,"-")</f>
        <v>-</v>
      </c>
      <c r="AK86" s="143" t="str">
        <f t="shared" ref="AK86:AK91" si="262">IF($Z86=$Z$134,$H86,"-")</f>
        <v>-</v>
      </c>
      <c r="AL86" s="27" t="str">
        <f t="shared" ref="AL86:AL91" si="263">IF(Z86=$Z$134,B86,"")</f>
        <v/>
      </c>
      <c r="AM86" s="27" t="str">
        <f t="shared" si="13"/>
        <v>-</v>
      </c>
      <c r="AN86" s="138" t="str">
        <f>IF(AL86=$B86,CONCATENATE(".",$B$86),"")</f>
        <v/>
      </c>
      <c r="AO86" s="164" t="str">
        <f>IF(R86=$R$132,$B86,"-")</f>
        <v>-</v>
      </c>
      <c r="AP86" s="19" t="str">
        <f>IF(AO86=B86,CONCATENATE(".",$B86),"-")</f>
        <v>-</v>
      </c>
      <c r="AQ86" s="28" t="str">
        <f>IF(AO86=$B86,CONCATENATE(".",$B$86),"")</f>
        <v/>
      </c>
      <c r="AR86" s="164" t="str">
        <f>IF(R86=$R$133,$B86,"-")</f>
        <v>-</v>
      </c>
      <c r="AS86" s="19" t="str">
        <f t="shared" si="16"/>
        <v>-</v>
      </c>
      <c r="AT86" s="28" t="str">
        <f>IF(AR86=$B86,CONCATENATE(".",$B$86),"")</f>
        <v/>
      </c>
      <c r="AU86" s="164" t="str">
        <f>IF($R86=$R$134,$B86,"-")</f>
        <v>-</v>
      </c>
      <c r="AV86" s="19" t="str">
        <f t="shared" si="17"/>
        <v>-</v>
      </c>
      <c r="AW86" s="28" t="str">
        <f>IF(AU86=$B86,CONCATENATE(".",$B$86),"")</f>
        <v/>
      </c>
      <c r="AX86" s="164" t="str">
        <f t="shared" si="18"/>
        <v>-</v>
      </c>
      <c r="AY86" s="19" t="str">
        <f t="shared" ref="AY86:AY90" si="264">IF(AX86=$B86,CONCATENATE(".",$B86),"-")</f>
        <v>-</v>
      </c>
      <c r="AZ86" s="28" t="str">
        <f t="shared" ref="AZ86:AZ90" si="265">IF(AX86=$B86,CONCATENATE(".",$B$86),"")</f>
        <v/>
      </c>
      <c r="BA86" s="164" t="str">
        <f t="shared" si="19"/>
        <v>-</v>
      </c>
      <c r="BB86" s="19" t="str">
        <f t="shared" ref="BB86:BB90" si="266">IF(BA86=$B86,CONCATENATE(".",$B86),"-")</f>
        <v>-</v>
      </c>
      <c r="BC86" s="28" t="str">
        <f t="shared" ref="BC86:BC90" si="267">IF(BA86=$B86,CONCATENATE(".",$B$86),"")</f>
        <v/>
      </c>
    </row>
    <row r="87" spans="1:55" ht="15" thickBot="1">
      <c r="A87" s="177"/>
      <c r="B87" s="18" t="s">
        <v>71</v>
      </c>
      <c r="C87" s="19">
        <v>1</v>
      </c>
      <c r="D87" s="20">
        <v>10</v>
      </c>
      <c r="E87" s="20">
        <v>1000</v>
      </c>
      <c r="F87" s="19">
        <v>7</v>
      </c>
      <c r="G87" s="21">
        <v>0.43</v>
      </c>
      <c r="H87" s="19">
        <v>21</v>
      </c>
      <c r="I87" s="22">
        <v>0</v>
      </c>
      <c r="J87" s="19"/>
      <c r="K87" s="19" t="s">
        <v>8</v>
      </c>
      <c r="L87" s="20">
        <f>IF(AND($B$2&gt;=D87,$B$2&lt;=E87),H87/F87*G87*$B$2+IF(I87=1,$B$2),"-")</f>
        <v>129</v>
      </c>
      <c r="M87" s="20">
        <f>IF($L87="-","-",$L87/$H87)</f>
        <v>6.1428571428571432</v>
      </c>
      <c r="N87" s="23">
        <f t="shared" si="250"/>
        <v>1</v>
      </c>
      <c r="O87" s="53">
        <f>IF(AND(M87&lt;&gt;"-",H87&lt;=$B$3),INT($B$3/H87)*L87,"wrong time or amount")</f>
        <v>129</v>
      </c>
      <c r="P87" s="20">
        <f>IF(OR(S87="no",S87="inactive"),"-",L87)</f>
        <v>129</v>
      </c>
      <c r="Q87" s="20">
        <f>IF($P87="-","-",$P87/$H87)</f>
        <v>6.1428571428571432</v>
      </c>
      <c r="R87" s="20">
        <f>IF(OR($P87="-",$I87=1),"-",$P87/$H87)</f>
        <v>6.1428571428571432</v>
      </c>
      <c r="S87" s="24" t="str">
        <f>IF(O87="wrong time or amount","no","yes")</f>
        <v>yes</v>
      </c>
      <c r="T87" s="99">
        <f t="shared" si="251"/>
        <v>21</v>
      </c>
      <c r="U87" s="100" t="str">
        <f t="shared" si="252"/>
        <v>-</v>
      </c>
      <c r="V87" s="100" t="str">
        <f t="shared" si="253"/>
        <v/>
      </c>
      <c r="W87" s="101" t="str">
        <f t="shared" si="0"/>
        <v>-</v>
      </c>
      <c r="X87" s="28" t="str">
        <f t="shared" ref="X87:X90" si="268">IF(V87=$B87,CONCATENATE(".",$B$86),"")</f>
        <v/>
      </c>
      <c r="Y87" s="25" t="str">
        <f t="shared" si="254"/>
        <v>-</v>
      </c>
      <c r="Z87" s="20">
        <f t="shared" si="11"/>
        <v>129</v>
      </c>
      <c r="AA87" s="20" t="str">
        <f t="shared" si="255"/>
        <v>-</v>
      </c>
      <c r="AB87" s="27" t="str">
        <f t="shared" si="256"/>
        <v/>
      </c>
      <c r="AC87" s="27" t="str">
        <f t="shared" si="123"/>
        <v>-</v>
      </c>
      <c r="AD87" s="138" t="str">
        <f>IF(AB87=B87,CONCATENATE(".",$B$86),"")</f>
        <v/>
      </c>
      <c r="AE87" s="144" t="str">
        <f t="shared" si="257"/>
        <v>-</v>
      </c>
      <c r="AF87" s="143" t="str">
        <f t="shared" si="258"/>
        <v>-</v>
      </c>
      <c r="AG87" s="27" t="str">
        <f t="shared" si="259"/>
        <v/>
      </c>
      <c r="AH87" s="27" t="str">
        <f t="shared" si="260"/>
        <v>-</v>
      </c>
      <c r="AI87" s="138" t="str">
        <f t="shared" ref="AI87:AI90" si="269">IF(AG87=$B87,CONCATENATE(".",$B$86),"")</f>
        <v/>
      </c>
      <c r="AJ87" s="144" t="str">
        <f t="shared" si="261"/>
        <v>-</v>
      </c>
      <c r="AK87" s="143" t="str">
        <f t="shared" si="262"/>
        <v>-</v>
      </c>
      <c r="AL87" s="27" t="str">
        <f t="shared" si="263"/>
        <v/>
      </c>
      <c r="AM87" s="27" t="str">
        <f t="shared" si="13"/>
        <v>-</v>
      </c>
      <c r="AN87" s="138" t="str">
        <f t="shared" ref="AN87:AN90" si="270">IF(AL87=$B87,CONCATENATE(".",$B$86),"")</f>
        <v/>
      </c>
      <c r="AO87" s="164" t="str">
        <f>IF(R87=$R$132,$B87,"-")</f>
        <v>-</v>
      </c>
      <c r="AP87" s="19" t="str">
        <f>IF(AO87=B87,CONCATENATE(".",$B87),"-")</f>
        <v>-</v>
      </c>
      <c r="AQ87" s="28" t="str">
        <f t="shared" ref="AQ87:AQ90" si="271">IF(AO87=$B87,CONCATENATE(".",$B$86),"")</f>
        <v/>
      </c>
      <c r="AR87" s="164" t="str">
        <f>IF(R87=$R$133,$B87,"-")</f>
        <v>-</v>
      </c>
      <c r="AS87" s="19" t="str">
        <f t="shared" si="16"/>
        <v>-</v>
      </c>
      <c r="AT87" s="28" t="str">
        <f t="shared" ref="AT87:AT90" si="272">IF(AR87=$B87,CONCATENATE(".",$B$86),"")</f>
        <v/>
      </c>
      <c r="AU87" s="164" t="str">
        <f>IF($R87=$R$134,$B87,"-")</f>
        <v>-</v>
      </c>
      <c r="AV87" s="19" t="str">
        <f t="shared" si="17"/>
        <v>-</v>
      </c>
      <c r="AW87" s="28" t="str">
        <f t="shared" ref="AW87:AW90" si="273">IF(AU87=$B87,CONCATENATE(".",$B$86),"")</f>
        <v/>
      </c>
      <c r="AX87" s="164" t="str">
        <f t="shared" si="18"/>
        <v>-</v>
      </c>
      <c r="AY87" s="19" t="str">
        <f t="shared" si="264"/>
        <v>-</v>
      </c>
      <c r="AZ87" s="28" t="str">
        <f t="shared" si="265"/>
        <v/>
      </c>
      <c r="BA87" s="164" t="str">
        <f t="shared" si="19"/>
        <v>Tosi</v>
      </c>
      <c r="BB87" s="19" t="str">
        <f t="shared" si="266"/>
        <v>.Tosi</v>
      </c>
      <c r="BC87" s="28" t="str">
        <f t="shared" si="267"/>
        <v>.DauriNext</v>
      </c>
    </row>
    <row r="88" spans="1:55" ht="15" thickBot="1">
      <c r="A88" s="177"/>
      <c r="B88" s="18" t="s">
        <v>72</v>
      </c>
      <c r="C88" s="19">
        <v>1</v>
      </c>
      <c r="D88" s="20">
        <v>200</v>
      </c>
      <c r="E88" s="20">
        <v>3000</v>
      </c>
      <c r="F88" s="19">
        <v>8</v>
      </c>
      <c r="G88" s="21">
        <v>0.37</v>
      </c>
      <c r="H88" s="19">
        <v>32</v>
      </c>
      <c r="I88" s="22">
        <v>0</v>
      </c>
      <c r="J88" s="19"/>
      <c r="K88" s="19" t="s">
        <v>8</v>
      </c>
      <c r="L88" s="20" t="str">
        <f>IF(AND($B$2&gt;=D88,$B$2&lt;=E88),H88/F88*G88*$B$2+IF(I88=1,$B$2),"-")</f>
        <v>-</v>
      </c>
      <c r="M88" s="20" t="str">
        <f>IF($L88="-","-",$L88/$H88)</f>
        <v>-</v>
      </c>
      <c r="N88" s="23">
        <f t="shared" si="250"/>
        <v>0</v>
      </c>
      <c r="O88" s="53" t="str">
        <f>IF(AND(M88&lt;&gt;"-",H88&lt;=$B$3),INT($B$3/H88)*L88,"wrong time or amount")</f>
        <v>wrong time or amount</v>
      </c>
      <c r="P88" s="20" t="str">
        <f>IF(OR(S88="no",S88="inactive"),"-",L88)</f>
        <v>-</v>
      </c>
      <c r="Q88" s="20" t="str">
        <f>IF($P88="-","-",$P88/$H88)</f>
        <v>-</v>
      </c>
      <c r="R88" s="20" t="str">
        <f>IF(OR($P88="-",$I88=1),"-",$P88/$H88)</f>
        <v>-</v>
      </c>
      <c r="S88" s="24" t="str">
        <f>IF(O88="wrong time or amount","no","yes")</f>
        <v>no</v>
      </c>
      <c r="T88" s="25" t="str">
        <f t="shared" si="251"/>
        <v>-</v>
      </c>
      <c r="U88" s="20" t="str">
        <f t="shared" si="252"/>
        <v>-</v>
      </c>
      <c r="V88" s="20" t="str">
        <f t="shared" si="253"/>
        <v/>
      </c>
      <c r="W88" s="26" t="str">
        <f t="shared" si="0"/>
        <v>-</v>
      </c>
      <c r="X88" s="28" t="str">
        <f t="shared" si="268"/>
        <v/>
      </c>
      <c r="Y88" s="25" t="str">
        <f t="shared" si="254"/>
        <v>-</v>
      </c>
      <c r="Z88" s="20" t="str">
        <f t="shared" si="11"/>
        <v>-</v>
      </c>
      <c r="AA88" s="20" t="str">
        <f t="shared" si="255"/>
        <v>-</v>
      </c>
      <c r="AB88" s="27" t="str">
        <f t="shared" si="256"/>
        <v/>
      </c>
      <c r="AC88" s="27" t="str">
        <f t="shared" si="123"/>
        <v>-</v>
      </c>
      <c r="AD88" s="138" t="str">
        <f>IF(AB88=B88,CONCATENATE(".",$B$86),"")</f>
        <v/>
      </c>
      <c r="AE88" s="144" t="str">
        <f t="shared" si="257"/>
        <v>-</v>
      </c>
      <c r="AF88" s="143" t="str">
        <f t="shared" si="258"/>
        <v>-</v>
      </c>
      <c r="AG88" s="27" t="str">
        <f t="shared" si="259"/>
        <v/>
      </c>
      <c r="AH88" s="27" t="str">
        <f t="shared" si="260"/>
        <v>-</v>
      </c>
      <c r="AI88" s="138" t="str">
        <f t="shared" si="269"/>
        <v/>
      </c>
      <c r="AJ88" s="144" t="str">
        <f t="shared" si="261"/>
        <v>-</v>
      </c>
      <c r="AK88" s="143" t="str">
        <f t="shared" si="262"/>
        <v>-</v>
      </c>
      <c r="AL88" s="27" t="str">
        <f t="shared" si="263"/>
        <v/>
      </c>
      <c r="AM88" s="27" t="str">
        <f t="shared" si="13"/>
        <v>-</v>
      </c>
      <c r="AN88" s="138" t="str">
        <f t="shared" si="270"/>
        <v/>
      </c>
      <c r="AO88" s="164" t="str">
        <f>IF(R88=$R$132,$B88,"-")</f>
        <v>-</v>
      </c>
      <c r="AP88" s="19" t="str">
        <f>IF(AO88=B88,CONCATENATE(".",$B88),"-")</f>
        <v>-</v>
      </c>
      <c r="AQ88" s="28" t="str">
        <f t="shared" si="271"/>
        <v/>
      </c>
      <c r="AR88" s="164" t="str">
        <f>IF(R88=$R$133,$B88,"-")</f>
        <v>-</v>
      </c>
      <c r="AS88" s="19" t="str">
        <f t="shared" si="16"/>
        <v>-</v>
      </c>
      <c r="AT88" s="28" t="str">
        <f t="shared" si="272"/>
        <v/>
      </c>
      <c r="AU88" s="164" t="str">
        <f>IF($R88=$R$134,$B88,"-")</f>
        <v>-</v>
      </c>
      <c r="AV88" s="19" t="str">
        <f t="shared" si="17"/>
        <v>-</v>
      </c>
      <c r="AW88" s="28" t="str">
        <f t="shared" si="273"/>
        <v/>
      </c>
      <c r="AX88" s="164" t="str">
        <f t="shared" si="18"/>
        <v>-</v>
      </c>
      <c r="AY88" s="19" t="str">
        <f t="shared" si="264"/>
        <v>-</v>
      </c>
      <c r="AZ88" s="28" t="str">
        <f t="shared" si="265"/>
        <v/>
      </c>
      <c r="BA88" s="164" t="str">
        <f t="shared" si="19"/>
        <v>-</v>
      </c>
      <c r="BB88" s="19" t="str">
        <f t="shared" si="266"/>
        <v>-</v>
      </c>
      <c r="BC88" s="28" t="str">
        <f t="shared" si="267"/>
        <v/>
      </c>
    </row>
    <row r="89" spans="1:55" ht="15" thickBot="1">
      <c r="A89" s="177"/>
      <c r="B89" s="18" t="s">
        <v>73</v>
      </c>
      <c r="C89" s="19">
        <v>1</v>
      </c>
      <c r="D89" s="20">
        <v>1000</v>
      </c>
      <c r="E89" s="20">
        <v>5000</v>
      </c>
      <c r="F89" s="19">
        <v>1</v>
      </c>
      <c r="G89" s="21">
        <v>4.1000000000000002E-2</v>
      </c>
      <c r="H89" s="19">
        <v>41</v>
      </c>
      <c r="I89" s="22">
        <v>0</v>
      </c>
      <c r="J89" s="19"/>
      <c r="K89" s="19" t="s">
        <v>8</v>
      </c>
      <c r="L89" s="20" t="str">
        <f>IF(AND($B$2&gt;=D89,$B$2&lt;=E89),H89/F89*G89*$B$2+IF(I89=1,$B$2),"-")</f>
        <v>-</v>
      </c>
      <c r="M89" s="20" t="str">
        <f>IF($L89="-","-",$L89/$H89)</f>
        <v>-</v>
      </c>
      <c r="N89" s="23">
        <f t="shared" si="250"/>
        <v>0</v>
      </c>
      <c r="O89" s="53" t="str">
        <f>IF(AND(M89&lt;&gt;"-",H89&lt;=$B$3),INT($B$3/H89)*L89,"wrong time or amount")</f>
        <v>wrong time or amount</v>
      </c>
      <c r="P89" s="20" t="str">
        <f>IF(OR(S89="no",S89="inactive"),"-",L89)</f>
        <v>-</v>
      </c>
      <c r="Q89" s="20" t="str">
        <f>IF($P89="-","-",$P89/$H89)</f>
        <v>-</v>
      </c>
      <c r="R89" s="20" t="str">
        <f>IF(OR($P89="-",$I89=1),"-",$P89/$H89)</f>
        <v>-</v>
      </c>
      <c r="S89" s="24" t="str">
        <f>IF(O89="wrong time or amount","no","yes")</f>
        <v>no</v>
      </c>
      <c r="T89" s="25" t="str">
        <f t="shared" si="251"/>
        <v>-</v>
      </c>
      <c r="U89" s="20" t="str">
        <f t="shared" si="252"/>
        <v>-</v>
      </c>
      <c r="V89" s="20" t="str">
        <f t="shared" si="253"/>
        <v/>
      </c>
      <c r="W89" s="26" t="str">
        <f t="shared" si="0"/>
        <v>-</v>
      </c>
      <c r="X89" s="28" t="str">
        <f t="shared" si="268"/>
        <v/>
      </c>
      <c r="Y89" s="25" t="str">
        <f t="shared" si="254"/>
        <v>-</v>
      </c>
      <c r="Z89" s="20" t="str">
        <f t="shared" si="11"/>
        <v>-</v>
      </c>
      <c r="AA89" s="20" t="str">
        <f t="shared" si="255"/>
        <v>-</v>
      </c>
      <c r="AB89" s="27" t="str">
        <f t="shared" si="256"/>
        <v/>
      </c>
      <c r="AC89" s="27" t="str">
        <f t="shared" si="123"/>
        <v>-</v>
      </c>
      <c r="AD89" s="138" t="str">
        <f>IF(AB89=B89,CONCATENATE(".",$B$86),"")</f>
        <v/>
      </c>
      <c r="AE89" s="144" t="str">
        <f t="shared" si="257"/>
        <v>-</v>
      </c>
      <c r="AF89" s="143" t="str">
        <f t="shared" si="258"/>
        <v>-</v>
      </c>
      <c r="AG89" s="27" t="str">
        <f t="shared" si="259"/>
        <v/>
      </c>
      <c r="AH89" s="27" t="str">
        <f t="shared" si="260"/>
        <v>-</v>
      </c>
      <c r="AI89" s="138" t="str">
        <f t="shared" si="269"/>
        <v/>
      </c>
      <c r="AJ89" s="144" t="str">
        <f t="shared" si="261"/>
        <v>-</v>
      </c>
      <c r="AK89" s="143" t="str">
        <f t="shared" si="262"/>
        <v>-</v>
      </c>
      <c r="AL89" s="27" t="str">
        <f t="shared" si="263"/>
        <v/>
      </c>
      <c r="AM89" s="27" t="str">
        <f t="shared" si="13"/>
        <v>-</v>
      </c>
      <c r="AN89" s="138" t="str">
        <f t="shared" si="270"/>
        <v/>
      </c>
      <c r="AO89" s="164" t="str">
        <f>IF(R89=$R$132,$B89,"-")</f>
        <v>-</v>
      </c>
      <c r="AP89" s="19" t="str">
        <f>IF(AO89=B89,CONCATENATE(".",$B89),"-")</f>
        <v>-</v>
      </c>
      <c r="AQ89" s="28" t="str">
        <f t="shared" si="271"/>
        <v/>
      </c>
      <c r="AR89" s="164" t="str">
        <f>IF(R89=$R$133,$B89,"-")</f>
        <v>-</v>
      </c>
      <c r="AS89" s="19" t="str">
        <f t="shared" si="16"/>
        <v>-</v>
      </c>
      <c r="AT89" s="28" t="str">
        <f t="shared" si="272"/>
        <v/>
      </c>
      <c r="AU89" s="164" t="str">
        <f>IF($R89=$R$134,$B89,"-")</f>
        <v>-</v>
      </c>
      <c r="AV89" s="19" t="str">
        <f t="shared" si="17"/>
        <v>-</v>
      </c>
      <c r="AW89" s="28" t="str">
        <f t="shared" si="273"/>
        <v/>
      </c>
      <c r="AX89" s="164" t="str">
        <f t="shared" si="18"/>
        <v>-</v>
      </c>
      <c r="AY89" s="19" t="str">
        <f t="shared" si="264"/>
        <v>-</v>
      </c>
      <c r="AZ89" s="28" t="str">
        <f t="shared" si="265"/>
        <v/>
      </c>
      <c r="BA89" s="164" t="str">
        <f t="shared" si="19"/>
        <v>-</v>
      </c>
      <c r="BB89" s="19" t="str">
        <f t="shared" si="266"/>
        <v>-</v>
      </c>
      <c r="BC89" s="28" t="str">
        <f t="shared" si="267"/>
        <v/>
      </c>
    </row>
    <row r="90" spans="1:55" ht="15" thickBot="1">
      <c r="A90" s="177"/>
      <c r="B90" s="18" t="s">
        <v>74</v>
      </c>
      <c r="C90" s="19">
        <v>1</v>
      </c>
      <c r="D90" s="20">
        <v>2500</v>
      </c>
      <c r="E90" s="20">
        <v>10000</v>
      </c>
      <c r="F90" s="19">
        <v>5</v>
      </c>
      <c r="G90" s="21">
        <v>0.185</v>
      </c>
      <c r="H90" s="19">
        <v>55</v>
      </c>
      <c r="I90" s="22">
        <v>0</v>
      </c>
      <c r="J90" s="19"/>
      <c r="K90" s="19" t="s">
        <v>8</v>
      </c>
      <c r="L90" s="20" t="str">
        <f>IF(AND($B$2&gt;=D90,$B$2&lt;=E90),H90/F90*G90*$B$2+IF(I90=1,$B$2),"-")</f>
        <v>-</v>
      </c>
      <c r="M90" s="20" t="str">
        <f>IF($L90="-","-",$L90/$H90)</f>
        <v>-</v>
      </c>
      <c r="N90" s="42">
        <f t="shared" si="250"/>
        <v>0</v>
      </c>
      <c r="O90" s="53" t="str">
        <f>IF(AND(M90&lt;&gt;"-",H90&lt;=$B$3),INT($B$3/H90)*L90,"wrong time or amount")</f>
        <v>wrong time or amount</v>
      </c>
      <c r="P90" s="20" t="str">
        <f>IF(OR(S90="no",S90="inactive"),"-",L90)</f>
        <v>-</v>
      </c>
      <c r="Q90" s="20" t="str">
        <f>IF($P90="-","-",$P90/$H90)</f>
        <v>-</v>
      </c>
      <c r="R90" s="20" t="str">
        <f>IF(OR($P90="-",$I90=1),"-",$P90/$H90)</f>
        <v>-</v>
      </c>
      <c r="S90" s="24" t="str">
        <f>IF(O90="wrong time or amount","no","yes")</f>
        <v>no</v>
      </c>
      <c r="T90" s="25" t="str">
        <f t="shared" si="251"/>
        <v>-</v>
      </c>
      <c r="U90" s="20" t="str">
        <f t="shared" si="252"/>
        <v>-</v>
      </c>
      <c r="V90" s="20" t="str">
        <f t="shared" si="253"/>
        <v/>
      </c>
      <c r="W90" s="26" t="str">
        <f t="shared" ref="W90:W120" si="274">IF(V90&lt;&gt;"",CONCATENATE(".",V90),"-")</f>
        <v>-</v>
      </c>
      <c r="X90" s="28" t="str">
        <f t="shared" si="268"/>
        <v/>
      </c>
      <c r="Y90" s="25" t="str">
        <f t="shared" si="254"/>
        <v>-</v>
      </c>
      <c r="Z90" s="20" t="str">
        <f t="shared" si="11"/>
        <v>-</v>
      </c>
      <c r="AA90" s="20" t="str">
        <f t="shared" si="255"/>
        <v>-</v>
      </c>
      <c r="AB90" s="27" t="str">
        <f t="shared" si="256"/>
        <v/>
      </c>
      <c r="AC90" s="27" t="str">
        <f t="shared" si="123"/>
        <v>-</v>
      </c>
      <c r="AD90" s="138" t="str">
        <f>IF(AB90=B90,CONCATENATE(".",$B$86),"")</f>
        <v/>
      </c>
      <c r="AE90" s="144" t="str">
        <f t="shared" si="257"/>
        <v>-</v>
      </c>
      <c r="AF90" s="143" t="str">
        <f t="shared" si="258"/>
        <v>-</v>
      </c>
      <c r="AG90" s="27" t="str">
        <f t="shared" si="259"/>
        <v/>
      </c>
      <c r="AH90" s="27" t="str">
        <f t="shared" si="260"/>
        <v>-</v>
      </c>
      <c r="AI90" s="138" t="str">
        <f t="shared" si="269"/>
        <v/>
      </c>
      <c r="AJ90" s="144" t="str">
        <f t="shared" si="261"/>
        <v>-</v>
      </c>
      <c r="AK90" s="143" t="str">
        <f t="shared" si="262"/>
        <v>-</v>
      </c>
      <c r="AL90" s="27" t="str">
        <f t="shared" si="263"/>
        <v/>
      </c>
      <c r="AM90" s="27" t="str">
        <f t="shared" si="13"/>
        <v>-</v>
      </c>
      <c r="AN90" s="138" t="str">
        <f t="shared" si="270"/>
        <v/>
      </c>
      <c r="AO90" s="164" t="str">
        <f>IF(R90=$R$132,$B90,"-")</f>
        <v>-</v>
      </c>
      <c r="AP90" s="19" t="str">
        <f>IF(AO90=B90,CONCATENATE(".",$B90),"-")</f>
        <v>-</v>
      </c>
      <c r="AQ90" s="28" t="str">
        <f t="shared" si="271"/>
        <v/>
      </c>
      <c r="AR90" s="164" t="str">
        <f>IF(R90=$R$133,$B90,"-")</f>
        <v>-</v>
      </c>
      <c r="AS90" s="19" t="str">
        <f t="shared" ref="AS90:AS127" si="275">IF(AR90=$B90,CONCATENATE(".",$B90),"-")</f>
        <v>-</v>
      </c>
      <c r="AT90" s="28" t="str">
        <f t="shared" si="272"/>
        <v/>
      </c>
      <c r="AU90" s="164" t="str">
        <f>IF($R90=$R$134,$B90,"-")</f>
        <v>-</v>
      </c>
      <c r="AV90" s="19" t="str">
        <f t="shared" ref="AV90:AV127" si="276">IF(AU90=$B90,CONCATENATE(".",$B90),"-")</f>
        <v>-</v>
      </c>
      <c r="AW90" s="28" t="str">
        <f t="shared" si="273"/>
        <v/>
      </c>
      <c r="AX90" s="164" t="str">
        <f t="shared" ref="AX90:AX127" si="277">IF($R90=$R$135,$B90,"-")</f>
        <v>-</v>
      </c>
      <c r="AY90" s="19" t="str">
        <f t="shared" si="264"/>
        <v>-</v>
      </c>
      <c r="AZ90" s="28" t="str">
        <f t="shared" si="265"/>
        <v/>
      </c>
      <c r="BA90" s="164" t="str">
        <f t="shared" ref="BA90:BA127" si="278">IF($R90=$R$136,$B90,"-")</f>
        <v>-</v>
      </c>
      <c r="BB90" s="19" t="str">
        <f t="shared" si="266"/>
        <v>-</v>
      </c>
      <c r="BC90" s="28" t="str">
        <f t="shared" si="267"/>
        <v/>
      </c>
    </row>
    <row r="91" spans="1:55" ht="15" thickBot="1">
      <c r="A91" s="178"/>
      <c r="B91" s="49"/>
      <c r="C91" s="22"/>
      <c r="D91" s="50"/>
      <c r="E91" s="50"/>
      <c r="F91" s="56"/>
      <c r="G91" s="51"/>
      <c r="H91" s="22"/>
      <c r="I91" s="22"/>
      <c r="J91" s="22"/>
      <c r="K91" s="22"/>
      <c r="L91" s="50"/>
      <c r="M91" s="50"/>
      <c r="N91" s="6">
        <v>13.58</v>
      </c>
      <c r="O91" s="57"/>
      <c r="P91" s="20"/>
      <c r="Q91" s="20"/>
      <c r="R91" s="20"/>
      <c r="S91" s="58"/>
      <c r="T91" s="25" t="str">
        <f t="shared" si="251"/>
        <v>-</v>
      </c>
      <c r="U91" s="20" t="str">
        <f t="shared" si="252"/>
        <v>-</v>
      </c>
      <c r="V91" s="20" t="str">
        <f t="shared" si="253"/>
        <v/>
      </c>
      <c r="W91" s="26" t="str">
        <f t="shared" si="274"/>
        <v>-</v>
      </c>
      <c r="X91" s="28"/>
      <c r="Y91" s="25" t="str">
        <f t="shared" si="254"/>
        <v>-</v>
      </c>
      <c r="Z91" s="20" t="str">
        <f t="shared" ref="Z91:Z120" si="279">IF(S91="yes",P91,"-")</f>
        <v>-</v>
      </c>
      <c r="AA91" s="20" t="str">
        <f t="shared" si="255"/>
        <v>-</v>
      </c>
      <c r="AB91" s="27" t="str">
        <f t="shared" si="256"/>
        <v/>
      </c>
      <c r="AC91" s="27" t="str">
        <f t="shared" si="123"/>
        <v>-</v>
      </c>
      <c r="AD91" s="138"/>
      <c r="AE91" s="144" t="str">
        <f t="shared" si="257"/>
        <v>-</v>
      </c>
      <c r="AF91" s="143" t="str">
        <f t="shared" si="258"/>
        <v>-</v>
      </c>
      <c r="AG91" s="27" t="str">
        <f t="shared" si="259"/>
        <v/>
      </c>
      <c r="AH91" s="27" t="str">
        <f t="shared" si="260"/>
        <v>-</v>
      </c>
      <c r="AI91" s="138"/>
      <c r="AJ91" s="144" t="str">
        <f t="shared" si="261"/>
        <v>-</v>
      </c>
      <c r="AK91" s="143" t="str">
        <f t="shared" si="262"/>
        <v>-</v>
      </c>
      <c r="AL91" s="27" t="str">
        <f t="shared" si="263"/>
        <v/>
      </c>
      <c r="AM91" s="27" t="str">
        <f t="shared" ref="AM91:AM120" si="280">IF(AL91&lt;&gt;"",CONCATENATE(".",AL91),"-")</f>
        <v>-</v>
      </c>
      <c r="AN91" s="138"/>
      <c r="AO91" s="164"/>
      <c r="AP91" s="19"/>
      <c r="AQ91" s="28"/>
      <c r="AR91" s="164"/>
      <c r="AS91" s="19"/>
      <c r="AT91" s="28"/>
      <c r="AU91" s="164"/>
      <c r="AV91" s="19"/>
      <c r="AW91" s="28"/>
      <c r="AX91" s="164" t="str">
        <f t="shared" si="277"/>
        <v>-</v>
      </c>
      <c r="AY91" s="19"/>
      <c r="AZ91" s="28"/>
      <c r="BA91" s="164" t="str">
        <f t="shared" si="278"/>
        <v>-</v>
      </c>
      <c r="BB91" s="19"/>
      <c r="BC91" s="28"/>
    </row>
    <row r="92" spans="1:55" s="110" customFormat="1" ht="15" thickBot="1">
      <c r="X92" s="113"/>
      <c r="Y92" s="111"/>
      <c r="Z92" s="112"/>
      <c r="AA92" s="112"/>
      <c r="AB92" s="112"/>
      <c r="AC92" s="112"/>
      <c r="AD92" s="142"/>
      <c r="AE92" s="111"/>
      <c r="AF92" s="112"/>
      <c r="AG92" s="112"/>
      <c r="AH92" s="112"/>
      <c r="AI92" s="142"/>
      <c r="AJ92" s="111"/>
      <c r="AK92" s="112"/>
      <c r="AL92" s="112"/>
      <c r="AM92" s="112"/>
      <c r="AN92" s="142"/>
      <c r="AO92" s="124"/>
      <c r="AP92" s="125"/>
      <c r="AQ92" s="154"/>
      <c r="AR92" s="124"/>
      <c r="AS92" s="125"/>
      <c r="AT92" s="154"/>
      <c r="AU92" s="124"/>
      <c r="AV92" s="125"/>
      <c r="AW92" s="154"/>
      <c r="AX92" s="164" t="str">
        <f t="shared" si="277"/>
        <v>-</v>
      </c>
      <c r="AY92" s="125"/>
      <c r="AZ92" s="154"/>
      <c r="BA92" s="164" t="str">
        <f t="shared" si="278"/>
        <v>-</v>
      </c>
      <c r="BB92" s="125"/>
      <c r="BC92" s="154"/>
    </row>
    <row r="93" spans="1:55" ht="15" thickBot="1">
      <c r="A93" s="176"/>
      <c r="B93" s="54" t="s">
        <v>61</v>
      </c>
      <c r="C93" s="8"/>
      <c r="D93" s="9" t="s">
        <v>0</v>
      </c>
      <c r="E93" s="9" t="s">
        <v>19</v>
      </c>
      <c r="F93" s="8" t="s">
        <v>11</v>
      </c>
      <c r="G93" s="10" t="s">
        <v>3</v>
      </c>
      <c r="H93" s="8" t="s">
        <v>4</v>
      </c>
      <c r="I93" s="8" t="s">
        <v>5</v>
      </c>
      <c r="J93" s="8"/>
      <c r="K93" s="8" t="s">
        <v>6</v>
      </c>
      <c r="L93" s="9" t="s">
        <v>9</v>
      </c>
      <c r="M93" s="9" t="s">
        <v>10</v>
      </c>
      <c r="N93" s="102" t="e">
        <f t="shared" ref="N93:N96" si="281">INT($B$3/H93)</f>
        <v>#VALUE!</v>
      </c>
      <c r="O93" s="55" t="s">
        <v>36</v>
      </c>
      <c r="P93" s="9" t="s">
        <v>37</v>
      </c>
      <c r="Q93" s="9" t="s">
        <v>10</v>
      </c>
      <c r="R93" s="9" t="s">
        <v>10</v>
      </c>
      <c r="S93" s="12" t="s">
        <v>17</v>
      </c>
      <c r="T93" s="106" t="str">
        <f t="shared" ref="T93:T98" si="282">IF(S93="yes",H93,"-")</f>
        <v>-</v>
      </c>
      <c r="U93" s="107" t="str">
        <f t="shared" ref="U93:U98" si="283">IF(T93=$T$132,P93,"-")</f>
        <v>-</v>
      </c>
      <c r="V93" s="107" t="str">
        <f t="shared" ref="V93:V98" si="284">IF(U93=$U$132,B93,"")</f>
        <v/>
      </c>
      <c r="W93" s="108" t="str">
        <f t="shared" si="274"/>
        <v>-</v>
      </c>
      <c r="X93" s="28" t="str">
        <f>IF(V93=$B93,CONCATENATE(".",$B$93),"")</f>
        <v/>
      </c>
      <c r="Y93" s="25" t="str">
        <f t="shared" ref="Y93:Y98" si="285">IF(Z93=$Z$132,H93,"-")</f>
        <v>-</v>
      </c>
      <c r="Z93" s="20" t="str">
        <f t="shared" si="279"/>
        <v>-</v>
      </c>
      <c r="AA93" s="20" t="str">
        <f t="shared" ref="AA93:AA98" si="286">IF(Z93=$Z$132,Q93,"-")</f>
        <v>-</v>
      </c>
      <c r="AB93" s="27" t="str">
        <f t="shared" ref="AB93:AB98" si="287">IF(Z93=$Z$132,B93,"")</f>
        <v/>
      </c>
      <c r="AC93" s="27" t="str">
        <f t="shared" si="123"/>
        <v>-</v>
      </c>
      <c r="AD93" s="138" t="str">
        <f>IF(AB93=B93,CONCATENATE(".",$B$93),"")</f>
        <v/>
      </c>
      <c r="AE93" s="144" t="str">
        <f t="shared" ref="AE93:AE98" si="288">IF($Z93=$Z$133,$Q93,"-")</f>
        <v>-</v>
      </c>
      <c r="AF93" s="143" t="str">
        <f t="shared" ref="AF93:AF98" si="289">IF($Z93=$Z$133,$H93,"-")</f>
        <v>-</v>
      </c>
      <c r="AG93" s="27" t="str">
        <f t="shared" ref="AG93:AG98" si="290">IF(Z93=$Z$133,B93,"")</f>
        <v/>
      </c>
      <c r="AH93" s="27" t="str">
        <f t="shared" ref="AH93:AH98" si="291">IF(AG93&lt;&gt;"",CONCATENATE(".",AG93),"-")</f>
        <v>-</v>
      </c>
      <c r="AI93" s="138" t="str">
        <f>IF(AG93=$B93,CONCATENATE(".",$B$93),"")</f>
        <v/>
      </c>
      <c r="AJ93" s="144" t="str">
        <f t="shared" ref="AJ93:AJ98" si="292">IF(Z93=$Z$134,$Q93,"-")</f>
        <v>-</v>
      </c>
      <c r="AK93" s="143" t="str">
        <f t="shared" ref="AK93:AK98" si="293">IF($Z93=$Z$134,$H93,"-")</f>
        <v>-</v>
      </c>
      <c r="AL93" s="27" t="str">
        <f t="shared" ref="AL93:AL98" si="294">IF(Z93=$Z$134,B93,"")</f>
        <v/>
      </c>
      <c r="AM93" s="27" t="str">
        <f t="shared" si="280"/>
        <v>-</v>
      </c>
      <c r="AN93" s="138" t="str">
        <f>IF(AL93=$B93,CONCATENATE(".",$B$93),"")</f>
        <v/>
      </c>
      <c r="AO93" s="164" t="str">
        <f>IF(R93=$R$132,$B93,"-")</f>
        <v>-</v>
      </c>
      <c r="AP93" s="19" t="str">
        <f>IF(AO93=B93,CONCATENATE(".",$B93),"-")</f>
        <v>-</v>
      </c>
      <c r="AQ93" s="28" t="str">
        <f>IF(AO93=$B93,CONCATENATE(".",$B$93),"")</f>
        <v/>
      </c>
      <c r="AR93" s="164" t="str">
        <f>IF(R93=$R$133,$B93,"-")</f>
        <v>-</v>
      </c>
      <c r="AS93" s="19" t="str">
        <f t="shared" si="275"/>
        <v>-</v>
      </c>
      <c r="AT93" s="28" t="str">
        <f t="shared" ref="AT93:AT97" si="295">IF(AR93=$B93,CONCATENATE(".",$B$93),"")</f>
        <v/>
      </c>
      <c r="AU93" s="164" t="str">
        <f>IF($R93=$R$134,$B93,"-")</f>
        <v>-</v>
      </c>
      <c r="AV93" s="19" t="str">
        <f t="shared" si="276"/>
        <v>-</v>
      </c>
      <c r="AW93" s="28" t="str">
        <f t="shared" ref="AW93:AW97" si="296">IF(AU93=$B93,CONCATENATE(".",$B$93),"")</f>
        <v/>
      </c>
      <c r="AX93" s="164" t="str">
        <f t="shared" si="277"/>
        <v>-</v>
      </c>
      <c r="AY93" s="19" t="str">
        <f t="shared" ref="AY93:AY97" si="297">IF(AX93=$B93,CONCATENATE(".",$B93),"-")</f>
        <v>-</v>
      </c>
      <c r="AZ93" s="28" t="str">
        <f t="shared" ref="AZ93:AZ97" si="298">IF(AX93=$B93,CONCATENATE(".",$B$93),"")</f>
        <v/>
      </c>
      <c r="BA93" s="164" t="str">
        <f t="shared" si="278"/>
        <v>-</v>
      </c>
      <c r="BB93" s="19" t="str">
        <f t="shared" ref="BB93:BB97" si="299">IF(BA93=$B93,CONCATENATE(".",$B93),"-")</f>
        <v>-</v>
      </c>
      <c r="BC93" s="28" t="str">
        <f t="shared" ref="BC93:BC97" si="300">IF(BA93=$B93,CONCATENATE(".",$B$93),"")</f>
        <v/>
      </c>
    </row>
    <row r="94" spans="1:55" ht="15" thickBot="1">
      <c r="A94" s="177"/>
      <c r="B94" s="18" t="s">
        <v>75</v>
      </c>
      <c r="C94" s="19">
        <v>1</v>
      </c>
      <c r="D94" s="20">
        <v>20</v>
      </c>
      <c r="E94" s="20">
        <v>2000</v>
      </c>
      <c r="F94" s="19">
        <v>5</v>
      </c>
      <c r="G94" s="21" t="s">
        <v>14</v>
      </c>
      <c r="H94" s="19">
        <v>120</v>
      </c>
      <c r="I94" s="22">
        <v>1</v>
      </c>
      <c r="J94" s="19"/>
      <c r="K94" s="19" t="s">
        <v>8</v>
      </c>
      <c r="L94" s="50">
        <f>IF(AND($B$2&gt;=D94,$B$2&lt;=E94),$B$2*3%*2+$B$2*4%*3+$B$2*5%*3+$B$2*6%*3+$B$2*7%*3+$B$2*8%*2+$B$2*9%*2+$B$2*10%*2+$B$2*11%*2+$B$2*12%+$B$2*13%+IF(I94=1,$B$2),"-")</f>
        <v>273</v>
      </c>
      <c r="M94" s="20">
        <f>IF($L94="-","-",$L94/$H94)</f>
        <v>2.2749999999999999</v>
      </c>
      <c r="N94" s="23">
        <f t="shared" si="281"/>
        <v>0</v>
      </c>
      <c r="O94" s="53" t="str">
        <f>IF(AND(M94&lt;&gt;"-",H94&lt;=$B$3),INT($B$3/H94)*L94,"wrong time or amount")</f>
        <v>wrong time or amount</v>
      </c>
      <c r="P94" s="20" t="str">
        <f>IF(OR(S94="no",S94="inactive"),"-",L94)</f>
        <v>-</v>
      </c>
      <c r="Q94" s="20" t="str">
        <f>IF($P94="-","-",$P94/$H94)</f>
        <v>-</v>
      </c>
      <c r="R94" s="20" t="str">
        <f>IF(OR($P94="-",$I94=1),"-",$P94/$H94)</f>
        <v>-</v>
      </c>
      <c r="S94" s="24" t="str">
        <f>IF(O94="wrong time or amount","no","yes")</f>
        <v>no</v>
      </c>
      <c r="T94" s="99" t="str">
        <f t="shared" si="282"/>
        <v>-</v>
      </c>
      <c r="U94" s="100" t="str">
        <f t="shared" si="283"/>
        <v>-</v>
      </c>
      <c r="V94" s="100" t="str">
        <f t="shared" si="284"/>
        <v/>
      </c>
      <c r="W94" s="101" t="str">
        <f t="shared" si="274"/>
        <v>-</v>
      </c>
      <c r="X94" s="28" t="str">
        <f t="shared" ref="X94:X97" si="301">IF(V94=$B94,CONCATENATE(".",$B$93),"")</f>
        <v/>
      </c>
      <c r="Y94" s="25" t="str">
        <f t="shared" si="285"/>
        <v>-</v>
      </c>
      <c r="Z94" s="20" t="str">
        <f t="shared" si="279"/>
        <v>-</v>
      </c>
      <c r="AA94" s="20" t="str">
        <f t="shared" si="286"/>
        <v>-</v>
      </c>
      <c r="AB94" s="27" t="str">
        <f t="shared" si="287"/>
        <v/>
      </c>
      <c r="AC94" s="27" t="str">
        <f t="shared" si="123"/>
        <v>-</v>
      </c>
      <c r="AD94" s="138" t="str">
        <f>IF(AB94=B94,CONCATENATE(".",$B$93),"")</f>
        <v/>
      </c>
      <c r="AE94" s="144" t="str">
        <f t="shared" si="288"/>
        <v>-</v>
      </c>
      <c r="AF94" s="143" t="str">
        <f t="shared" si="289"/>
        <v>-</v>
      </c>
      <c r="AG94" s="27" t="str">
        <f t="shared" si="290"/>
        <v/>
      </c>
      <c r="AH94" s="27" t="str">
        <f t="shared" si="291"/>
        <v>-</v>
      </c>
      <c r="AI94" s="138" t="str">
        <f t="shared" ref="AI94:AI97" si="302">IF(AG94=$B94,CONCATENATE(".",$B$93),"")</f>
        <v/>
      </c>
      <c r="AJ94" s="144" t="str">
        <f t="shared" si="292"/>
        <v>-</v>
      </c>
      <c r="AK94" s="143" t="str">
        <f t="shared" si="293"/>
        <v>-</v>
      </c>
      <c r="AL94" s="27" t="str">
        <f t="shared" si="294"/>
        <v/>
      </c>
      <c r="AM94" s="27" t="str">
        <f t="shared" si="280"/>
        <v>-</v>
      </c>
      <c r="AN94" s="138" t="str">
        <f t="shared" ref="AN94:AN97" si="303">IF(AL94=$B94,CONCATENATE(".",$B$93),"")</f>
        <v/>
      </c>
      <c r="AO94" s="164" t="str">
        <f>IF(R94=$R$132,$B94,"-")</f>
        <v>-</v>
      </c>
      <c r="AP94" s="19" t="str">
        <f>IF(AO94=B94,CONCATENATE(".",$B94),"-")</f>
        <v>-</v>
      </c>
      <c r="AQ94" s="28" t="str">
        <f t="shared" ref="AQ94:AQ97" si="304">IF(AO94=$B94,CONCATENATE(".",$B$93),"")</f>
        <v/>
      </c>
      <c r="AR94" s="164" t="str">
        <f>IF(R94=$R$133,$B94,"-")</f>
        <v>-</v>
      </c>
      <c r="AS94" s="19" t="str">
        <f t="shared" si="275"/>
        <v>-</v>
      </c>
      <c r="AT94" s="28" t="str">
        <f t="shared" si="295"/>
        <v/>
      </c>
      <c r="AU94" s="164" t="str">
        <f>IF($R94=$R$134,$B94,"-")</f>
        <v>-</v>
      </c>
      <c r="AV94" s="19" t="str">
        <f t="shared" si="276"/>
        <v>-</v>
      </c>
      <c r="AW94" s="28" t="str">
        <f t="shared" si="296"/>
        <v/>
      </c>
      <c r="AX94" s="164" t="str">
        <f t="shared" si="277"/>
        <v>-</v>
      </c>
      <c r="AY94" s="19" t="str">
        <f t="shared" si="297"/>
        <v>-</v>
      </c>
      <c r="AZ94" s="28" t="str">
        <f t="shared" si="298"/>
        <v/>
      </c>
      <c r="BA94" s="164" t="str">
        <f t="shared" si="278"/>
        <v>-</v>
      </c>
      <c r="BB94" s="19" t="str">
        <f t="shared" si="299"/>
        <v>-</v>
      </c>
      <c r="BC94" s="28" t="str">
        <f t="shared" si="300"/>
        <v/>
      </c>
    </row>
    <row r="95" spans="1:55" ht="15" thickBot="1">
      <c r="A95" s="177"/>
      <c r="B95" s="18" t="s">
        <v>76</v>
      </c>
      <c r="C95" s="19">
        <v>1</v>
      </c>
      <c r="D95" s="20">
        <v>200</v>
      </c>
      <c r="E95" s="20">
        <v>3000</v>
      </c>
      <c r="F95" s="19">
        <v>5</v>
      </c>
      <c r="G95" s="21" t="s">
        <v>14</v>
      </c>
      <c r="H95" s="19">
        <v>120</v>
      </c>
      <c r="I95" s="22">
        <v>0</v>
      </c>
      <c r="J95" s="19"/>
      <c r="K95" s="19" t="s">
        <v>8</v>
      </c>
      <c r="L95" s="50" t="str">
        <f>IF(AND($B$2&gt;=D95,$B$2&lt;=E95),$B$2*3%*2+$B$2*4%*3+$B$2*5%*3+$B$2*6%*3+$B$2*7%*3+$B$2*8%*2+$B$2*9%*2+$B$2*10%*2+$B$2*11%*2+$B$2*12%+$B$2*13%+IF(I95=1,$B$2),"-")</f>
        <v>-</v>
      </c>
      <c r="M95" s="20" t="str">
        <f>IF($L95="-","-",$L95/$H95)</f>
        <v>-</v>
      </c>
      <c r="N95" s="23">
        <f t="shared" si="281"/>
        <v>0</v>
      </c>
      <c r="O95" s="53" t="str">
        <f>IF(AND(M95&lt;&gt;"-",H95&lt;=$B$3),INT($B$3/H95)*L95,"wrong time or amount")</f>
        <v>wrong time or amount</v>
      </c>
      <c r="P95" s="20" t="str">
        <f>IF(OR(S95="no",S95="inactive"),"-",L95)</f>
        <v>-</v>
      </c>
      <c r="Q95" s="20" t="str">
        <f>IF($P95="-","-",$P95/$H95)</f>
        <v>-</v>
      </c>
      <c r="R95" s="20" t="str">
        <f>IF(OR($P95="-",$I95=1),"-",$P95/$H95)</f>
        <v>-</v>
      </c>
      <c r="S95" s="24" t="str">
        <f>IF(O95="wrong time or amount","no","yes")</f>
        <v>no</v>
      </c>
      <c r="T95" s="25" t="str">
        <f t="shared" si="282"/>
        <v>-</v>
      </c>
      <c r="U95" s="20" t="str">
        <f t="shared" si="283"/>
        <v>-</v>
      </c>
      <c r="V95" s="20" t="str">
        <f t="shared" si="284"/>
        <v/>
      </c>
      <c r="W95" s="26" t="str">
        <f t="shared" si="274"/>
        <v>-</v>
      </c>
      <c r="X95" s="28" t="str">
        <f t="shared" si="301"/>
        <v/>
      </c>
      <c r="Y95" s="25" t="str">
        <f t="shared" si="285"/>
        <v>-</v>
      </c>
      <c r="Z95" s="20" t="str">
        <f t="shared" si="279"/>
        <v>-</v>
      </c>
      <c r="AA95" s="20" t="str">
        <f t="shared" si="286"/>
        <v>-</v>
      </c>
      <c r="AB95" s="27" t="str">
        <f t="shared" si="287"/>
        <v/>
      </c>
      <c r="AC95" s="27" t="str">
        <f t="shared" si="123"/>
        <v>-</v>
      </c>
      <c r="AD95" s="138" t="str">
        <f>IF(AB95=B95,CONCATENATE(".",$B$93),"")</f>
        <v/>
      </c>
      <c r="AE95" s="144" t="str">
        <f t="shared" si="288"/>
        <v>-</v>
      </c>
      <c r="AF95" s="143" t="str">
        <f t="shared" si="289"/>
        <v>-</v>
      </c>
      <c r="AG95" s="27" t="str">
        <f t="shared" si="290"/>
        <v/>
      </c>
      <c r="AH95" s="27" t="str">
        <f t="shared" si="291"/>
        <v>-</v>
      </c>
      <c r="AI95" s="138" t="str">
        <f t="shared" si="302"/>
        <v/>
      </c>
      <c r="AJ95" s="144" t="str">
        <f t="shared" si="292"/>
        <v>-</v>
      </c>
      <c r="AK95" s="143" t="str">
        <f t="shared" si="293"/>
        <v>-</v>
      </c>
      <c r="AL95" s="27" t="str">
        <f t="shared" si="294"/>
        <v/>
      </c>
      <c r="AM95" s="27" t="str">
        <f t="shared" si="280"/>
        <v>-</v>
      </c>
      <c r="AN95" s="138" t="str">
        <f t="shared" si="303"/>
        <v/>
      </c>
      <c r="AO95" s="164" t="str">
        <f>IF(R95=$R$132,$B95,"-")</f>
        <v>-</v>
      </c>
      <c r="AP95" s="19" t="str">
        <f>IF(AO95=B95,CONCATENATE(".",$B95),"-")</f>
        <v>-</v>
      </c>
      <c r="AQ95" s="28" t="str">
        <f t="shared" si="304"/>
        <v/>
      </c>
      <c r="AR95" s="164" t="str">
        <f>IF(R95=$R$133,$B95,"-")</f>
        <v>-</v>
      </c>
      <c r="AS95" s="19" t="str">
        <f t="shared" si="275"/>
        <v>-</v>
      </c>
      <c r="AT95" s="28" t="str">
        <f t="shared" si="295"/>
        <v/>
      </c>
      <c r="AU95" s="164" t="str">
        <f>IF($R95=$R$134,$B95,"-")</f>
        <v>-</v>
      </c>
      <c r="AV95" s="19" t="str">
        <f t="shared" si="276"/>
        <v>-</v>
      </c>
      <c r="AW95" s="28" t="str">
        <f t="shared" si="296"/>
        <v/>
      </c>
      <c r="AX95" s="164" t="str">
        <f t="shared" si="277"/>
        <v>-</v>
      </c>
      <c r="AY95" s="19" t="str">
        <f t="shared" si="297"/>
        <v>-</v>
      </c>
      <c r="AZ95" s="28" t="str">
        <f t="shared" si="298"/>
        <v/>
      </c>
      <c r="BA95" s="164" t="str">
        <f t="shared" si="278"/>
        <v>-</v>
      </c>
      <c r="BB95" s="19" t="str">
        <f t="shared" si="299"/>
        <v>-</v>
      </c>
      <c r="BC95" s="28" t="str">
        <f t="shared" si="300"/>
        <v/>
      </c>
    </row>
    <row r="96" spans="1:55" ht="15" thickBot="1">
      <c r="A96" s="177"/>
      <c r="B96" s="18" t="s">
        <v>77</v>
      </c>
      <c r="C96" s="19">
        <v>1</v>
      </c>
      <c r="D96" s="20">
        <v>10</v>
      </c>
      <c r="E96" s="20">
        <v>250</v>
      </c>
      <c r="F96" s="19">
        <v>2</v>
      </c>
      <c r="G96" s="21">
        <v>0.03</v>
      </c>
      <c r="H96" s="19">
        <v>8</v>
      </c>
      <c r="I96" s="22">
        <v>1</v>
      </c>
      <c r="J96" s="19"/>
      <c r="K96" s="19" t="s">
        <v>8</v>
      </c>
      <c r="L96" s="20">
        <f>IF(AND($B$2&gt;=D96,$B$2&lt;=E96),H96/F96*G96*$B$2+IF(I96=1,$B$2),"-")</f>
        <v>112</v>
      </c>
      <c r="M96" s="20">
        <f>IF($L96="-","-",$L96/$H96)</f>
        <v>14</v>
      </c>
      <c r="N96" s="42">
        <f t="shared" si="281"/>
        <v>3</v>
      </c>
      <c r="O96" s="53">
        <f>IF(AND(M96&lt;&gt;"-",H96&lt;=$B$3),INT($B$3/H96)*L96,"wrong time or amount")</f>
        <v>336</v>
      </c>
      <c r="P96" s="20">
        <f>IF(OR(S96="no",S96="inactive"),"-",L96)</f>
        <v>112</v>
      </c>
      <c r="Q96" s="20">
        <f>IF($P96="-","-",$P96/$H96)</f>
        <v>14</v>
      </c>
      <c r="R96" s="20" t="str">
        <f>IF(OR($P96="-",$I96=1),"-",$P96/$H96)</f>
        <v>-</v>
      </c>
      <c r="S96" s="24" t="str">
        <f>IF(O96="wrong time or amount","no","yes")</f>
        <v>yes</v>
      </c>
      <c r="T96" s="25">
        <f t="shared" si="282"/>
        <v>8</v>
      </c>
      <c r="U96" s="20" t="str">
        <f t="shared" si="283"/>
        <v>-</v>
      </c>
      <c r="V96" s="20" t="str">
        <f t="shared" si="284"/>
        <v/>
      </c>
      <c r="W96" s="26" t="str">
        <f t="shared" si="274"/>
        <v>-</v>
      </c>
      <c r="X96" s="28" t="str">
        <f t="shared" si="301"/>
        <v/>
      </c>
      <c r="Y96" s="25" t="str">
        <f t="shared" si="285"/>
        <v>-</v>
      </c>
      <c r="Z96" s="20">
        <f t="shared" si="279"/>
        <v>112</v>
      </c>
      <c r="AA96" s="20" t="str">
        <f t="shared" si="286"/>
        <v>-</v>
      </c>
      <c r="AB96" s="27" t="str">
        <f t="shared" si="287"/>
        <v/>
      </c>
      <c r="AC96" s="27" t="str">
        <f t="shared" si="123"/>
        <v>-</v>
      </c>
      <c r="AD96" s="138" t="str">
        <f>IF(AB96=B96,CONCATENATE(".",$B$93),"")</f>
        <v/>
      </c>
      <c r="AE96" s="144" t="str">
        <f t="shared" si="288"/>
        <v>-</v>
      </c>
      <c r="AF96" s="143" t="str">
        <f t="shared" si="289"/>
        <v>-</v>
      </c>
      <c r="AG96" s="27" t="str">
        <f t="shared" si="290"/>
        <v/>
      </c>
      <c r="AH96" s="27" t="str">
        <f t="shared" si="291"/>
        <v>-</v>
      </c>
      <c r="AI96" s="138" t="str">
        <f t="shared" si="302"/>
        <v/>
      </c>
      <c r="AJ96" s="144" t="str">
        <f t="shared" si="292"/>
        <v>-</v>
      </c>
      <c r="AK96" s="143" t="str">
        <f t="shared" si="293"/>
        <v>-</v>
      </c>
      <c r="AL96" s="27" t="str">
        <f t="shared" si="294"/>
        <v/>
      </c>
      <c r="AM96" s="27" t="str">
        <f t="shared" si="280"/>
        <v>-</v>
      </c>
      <c r="AN96" s="138" t="str">
        <f t="shared" si="303"/>
        <v/>
      </c>
      <c r="AO96" s="164" t="str">
        <f>IF(R96=$R$132,$B96,"-")</f>
        <v>-</v>
      </c>
      <c r="AP96" s="19" t="str">
        <f>IF(AO96=B96,CONCATENATE(".",$B96),"-")</f>
        <v>-</v>
      </c>
      <c r="AQ96" s="28" t="str">
        <f t="shared" si="304"/>
        <v/>
      </c>
      <c r="AR96" s="164" t="str">
        <f>IF(R96=$R$133,$B96,"-")</f>
        <v>-</v>
      </c>
      <c r="AS96" s="19" t="str">
        <f t="shared" si="275"/>
        <v>-</v>
      </c>
      <c r="AT96" s="28" t="str">
        <f t="shared" si="295"/>
        <v/>
      </c>
      <c r="AU96" s="164" t="str">
        <f>IF($R96=$R$134,$B96,"-")</f>
        <v>-</v>
      </c>
      <c r="AV96" s="19" t="str">
        <f t="shared" si="276"/>
        <v>-</v>
      </c>
      <c r="AW96" s="28" t="str">
        <f t="shared" si="296"/>
        <v/>
      </c>
      <c r="AX96" s="164" t="str">
        <f t="shared" si="277"/>
        <v>-</v>
      </c>
      <c r="AY96" s="19" t="str">
        <f t="shared" si="297"/>
        <v>-</v>
      </c>
      <c r="AZ96" s="28" t="str">
        <f t="shared" si="298"/>
        <v/>
      </c>
      <c r="BA96" s="164" t="str">
        <f t="shared" si="278"/>
        <v>-</v>
      </c>
      <c r="BB96" s="19" t="str">
        <f t="shared" si="299"/>
        <v>-</v>
      </c>
      <c r="BC96" s="28" t="str">
        <f t="shared" si="300"/>
        <v/>
      </c>
    </row>
    <row r="97" spans="1:55" ht="15" thickBot="1">
      <c r="A97" s="177"/>
      <c r="B97" s="18" t="s">
        <v>78</v>
      </c>
      <c r="C97" s="19">
        <v>1</v>
      </c>
      <c r="D97" s="20">
        <v>1</v>
      </c>
      <c r="E97" s="20">
        <v>10000</v>
      </c>
      <c r="F97" s="19">
        <v>3</v>
      </c>
      <c r="G97" s="21">
        <v>0.14000000000000001</v>
      </c>
      <c r="H97" s="19">
        <v>36</v>
      </c>
      <c r="I97" s="22">
        <v>0</v>
      </c>
      <c r="J97" s="19"/>
      <c r="K97" s="19" t="s">
        <v>8</v>
      </c>
      <c r="L97" s="20">
        <f>IF(AND($B$2&gt;=D97,$B$2&lt;=E97),H97/F97*G97*$B$2+IF(I97=1,$B$2),"-")</f>
        <v>168.00000000000003</v>
      </c>
      <c r="M97" s="20">
        <f>IF($L97="-","-",$L97/$H97)</f>
        <v>4.6666666666666679</v>
      </c>
      <c r="N97" s="23">
        <v>14.58</v>
      </c>
      <c r="O97" s="53" t="str">
        <f>IF(AND(M97&lt;&gt;"-",H97&lt;=$B$3),INT($B$3/H97)*L97,"wrong time or amount")</f>
        <v>wrong time or amount</v>
      </c>
      <c r="P97" s="20" t="str">
        <f>IF(OR(S97="no",S97="inactive"),"-",L97)</f>
        <v>-</v>
      </c>
      <c r="Q97" s="20" t="str">
        <f>IF($P97="-","-",$P97/$H97)</f>
        <v>-</v>
      </c>
      <c r="R97" s="20" t="str">
        <f>IF(OR($P97="-",$I97=1),"-",$P97/$H97)</f>
        <v>-</v>
      </c>
      <c r="S97" s="24" t="str">
        <f>IF(O97="wrong time or amount","no","yes")</f>
        <v>no</v>
      </c>
      <c r="T97" s="25" t="str">
        <f t="shared" si="282"/>
        <v>-</v>
      </c>
      <c r="U97" s="20" t="str">
        <f t="shared" si="283"/>
        <v>-</v>
      </c>
      <c r="V97" s="20" t="str">
        <f t="shared" si="284"/>
        <v/>
      </c>
      <c r="W97" s="26" t="str">
        <f t="shared" si="274"/>
        <v>-</v>
      </c>
      <c r="X97" s="28" t="str">
        <f t="shared" si="301"/>
        <v/>
      </c>
      <c r="Y97" s="25" t="str">
        <f t="shared" si="285"/>
        <v>-</v>
      </c>
      <c r="Z97" s="20" t="str">
        <f t="shared" si="279"/>
        <v>-</v>
      </c>
      <c r="AA97" s="20" t="str">
        <f t="shared" si="286"/>
        <v>-</v>
      </c>
      <c r="AB97" s="27" t="str">
        <f t="shared" si="287"/>
        <v/>
      </c>
      <c r="AC97" s="27" t="str">
        <f t="shared" si="123"/>
        <v>-</v>
      </c>
      <c r="AD97" s="138" t="str">
        <f>IF(AB97=B97,CONCATENATE(".",$B$93),"")</f>
        <v/>
      </c>
      <c r="AE97" s="144" t="str">
        <f t="shared" si="288"/>
        <v>-</v>
      </c>
      <c r="AF97" s="143" t="str">
        <f t="shared" si="289"/>
        <v>-</v>
      </c>
      <c r="AG97" s="27" t="str">
        <f t="shared" si="290"/>
        <v/>
      </c>
      <c r="AH97" s="27" t="str">
        <f t="shared" si="291"/>
        <v>-</v>
      </c>
      <c r="AI97" s="138" t="str">
        <f t="shared" si="302"/>
        <v/>
      </c>
      <c r="AJ97" s="144" t="str">
        <f t="shared" si="292"/>
        <v>-</v>
      </c>
      <c r="AK97" s="143" t="str">
        <f t="shared" si="293"/>
        <v>-</v>
      </c>
      <c r="AL97" s="27" t="str">
        <f t="shared" si="294"/>
        <v/>
      </c>
      <c r="AM97" s="27" t="str">
        <f t="shared" si="280"/>
        <v>-</v>
      </c>
      <c r="AN97" s="138" t="str">
        <f t="shared" si="303"/>
        <v/>
      </c>
      <c r="AO97" s="164" t="str">
        <f>IF(R97=$R$132,$B97,"-")</f>
        <v>-</v>
      </c>
      <c r="AP97" s="19" t="str">
        <f>IF(AO97=B97,CONCATENATE(".",$B97),"-")</f>
        <v>-</v>
      </c>
      <c r="AQ97" s="28" t="str">
        <f t="shared" si="304"/>
        <v/>
      </c>
      <c r="AR97" s="164" t="str">
        <f>IF(R97=$R$133,$B97,"-")</f>
        <v>-</v>
      </c>
      <c r="AS97" s="19" t="str">
        <f t="shared" si="275"/>
        <v>-</v>
      </c>
      <c r="AT97" s="28" t="str">
        <f t="shared" si="295"/>
        <v/>
      </c>
      <c r="AU97" s="164" t="str">
        <f>IF($R97=$R$134,$B97,"-")</f>
        <v>-</v>
      </c>
      <c r="AV97" s="19" t="str">
        <f t="shared" si="276"/>
        <v>-</v>
      </c>
      <c r="AW97" s="28" t="str">
        <f t="shared" si="296"/>
        <v/>
      </c>
      <c r="AX97" s="164" t="str">
        <f t="shared" si="277"/>
        <v>-</v>
      </c>
      <c r="AY97" s="19" t="str">
        <f t="shared" si="297"/>
        <v>-</v>
      </c>
      <c r="AZ97" s="28" t="str">
        <f t="shared" si="298"/>
        <v/>
      </c>
      <c r="BA97" s="164" t="str">
        <f t="shared" si="278"/>
        <v>-</v>
      </c>
      <c r="BB97" s="19" t="str">
        <f t="shared" si="299"/>
        <v>-</v>
      </c>
      <c r="BC97" s="28" t="str">
        <f t="shared" si="300"/>
        <v/>
      </c>
    </row>
    <row r="98" spans="1:55" ht="15" thickBot="1">
      <c r="A98" s="178"/>
      <c r="B98" s="49"/>
      <c r="C98" s="22"/>
      <c r="D98" s="50"/>
      <c r="E98" s="50"/>
      <c r="F98" s="56"/>
      <c r="G98" s="51"/>
      <c r="H98" s="22"/>
      <c r="I98" s="22"/>
      <c r="J98" s="22"/>
      <c r="K98" s="22"/>
      <c r="L98" s="50"/>
      <c r="M98" s="50"/>
      <c r="N98" s="103"/>
      <c r="O98" s="57"/>
      <c r="P98" s="50"/>
      <c r="Q98" s="50"/>
      <c r="R98" s="50"/>
      <c r="S98" s="58"/>
      <c r="T98" s="59" t="str">
        <f t="shared" si="282"/>
        <v>-</v>
      </c>
      <c r="U98" s="50" t="str">
        <f t="shared" si="283"/>
        <v>-</v>
      </c>
      <c r="V98" s="50" t="str">
        <f t="shared" si="284"/>
        <v/>
      </c>
      <c r="W98" s="104" t="str">
        <f t="shared" si="274"/>
        <v>-</v>
      </c>
      <c r="X98" s="28"/>
      <c r="Y98" s="25" t="str">
        <f t="shared" si="285"/>
        <v>-</v>
      </c>
      <c r="Z98" s="20" t="str">
        <f t="shared" si="279"/>
        <v>-</v>
      </c>
      <c r="AA98" s="20" t="str">
        <f t="shared" si="286"/>
        <v>-</v>
      </c>
      <c r="AB98" s="27" t="str">
        <f t="shared" si="287"/>
        <v/>
      </c>
      <c r="AC98" s="27" t="str">
        <f t="shared" si="123"/>
        <v>-</v>
      </c>
      <c r="AD98" s="138"/>
      <c r="AE98" s="144" t="str">
        <f t="shared" si="288"/>
        <v>-</v>
      </c>
      <c r="AF98" s="143" t="str">
        <f t="shared" si="289"/>
        <v>-</v>
      </c>
      <c r="AG98" s="27" t="str">
        <f t="shared" si="290"/>
        <v/>
      </c>
      <c r="AH98" s="27" t="str">
        <f t="shared" si="291"/>
        <v>-</v>
      </c>
      <c r="AI98" s="138"/>
      <c r="AJ98" s="144" t="str">
        <f t="shared" si="292"/>
        <v>-</v>
      </c>
      <c r="AK98" s="143" t="str">
        <f t="shared" si="293"/>
        <v>-</v>
      </c>
      <c r="AL98" s="27" t="str">
        <f t="shared" si="294"/>
        <v/>
      </c>
      <c r="AM98" s="27" t="str">
        <f t="shared" si="280"/>
        <v>-</v>
      </c>
      <c r="AN98" s="138"/>
      <c r="AO98" s="164"/>
      <c r="AP98" s="19"/>
      <c r="AQ98" s="28"/>
      <c r="AR98" s="164"/>
      <c r="AS98" s="19"/>
      <c r="AT98" s="28"/>
      <c r="AU98" s="164"/>
      <c r="AV98" s="19"/>
      <c r="AW98" s="28"/>
      <c r="AX98" s="164" t="str">
        <f t="shared" si="277"/>
        <v>-</v>
      </c>
      <c r="AY98" s="19"/>
      <c r="AZ98" s="28"/>
      <c r="BA98" s="164" t="str">
        <f t="shared" si="278"/>
        <v>-</v>
      </c>
      <c r="BB98" s="19"/>
      <c r="BC98" s="28"/>
    </row>
    <row r="99" spans="1:55" s="110" customFormat="1" ht="15" thickBot="1">
      <c r="X99" s="113"/>
      <c r="Y99" s="111"/>
      <c r="Z99" s="112"/>
      <c r="AA99" s="112"/>
      <c r="AB99" s="112"/>
      <c r="AC99" s="112"/>
      <c r="AD99" s="142"/>
      <c r="AE99" s="111"/>
      <c r="AF99" s="112"/>
      <c r="AG99" s="112"/>
      <c r="AH99" s="112"/>
      <c r="AI99" s="142"/>
      <c r="AJ99" s="111"/>
      <c r="AK99" s="112"/>
      <c r="AL99" s="112"/>
      <c r="AM99" s="112"/>
      <c r="AN99" s="142"/>
      <c r="AO99" s="124"/>
      <c r="AP99" s="125"/>
      <c r="AQ99" s="154"/>
      <c r="AR99" s="124"/>
      <c r="AS99" s="125"/>
      <c r="AT99" s="154"/>
      <c r="AU99" s="124"/>
      <c r="AV99" s="125"/>
      <c r="AW99" s="154"/>
      <c r="AX99" s="164" t="str">
        <f t="shared" si="277"/>
        <v>-</v>
      </c>
      <c r="AY99" s="125"/>
      <c r="AZ99" s="154"/>
      <c r="BA99" s="164" t="str">
        <f t="shared" si="278"/>
        <v>-</v>
      </c>
      <c r="BB99" s="125"/>
      <c r="BC99" s="154"/>
    </row>
    <row r="100" spans="1:55">
      <c r="A100" s="180"/>
      <c r="B100" s="54" t="s">
        <v>62</v>
      </c>
      <c r="C100" s="8"/>
      <c r="D100" s="9" t="s">
        <v>0</v>
      </c>
      <c r="E100" s="9" t="s">
        <v>19</v>
      </c>
      <c r="F100" s="8" t="s">
        <v>11</v>
      </c>
      <c r="G100" s="10" t="s">
        <v>3</v>
      </c>
      <c r="H100" s="8" t="s">
        <v>4</v>
      </c>
      <c r="I100" s="8" t="s">
        <v>5</v>
      </c>
      <c r="J100" s="8"/>
      <c r="K100" s="8" t="s">
        <v>6</v>
      </c>
      <c r="L100" s="9" t="s">
        <v>9</v>
      </c>
      <c r="M100" s="9" t="s">
        <v>10</v>
      </c>
      <c r="N100" s="23" t="e">
        <f t="shared" ref="N100:N102" si="305">INT($B$3/H100)</f>
        <v>#VALUE!</v>
      </c>
      <c r="O100" s="9" t="s">
        <v>36</v>
      </c>
      <c r="P100" s="9" t="s">
        <v>37</v>
      </c>
      <c r="Q100" s="9" t="s">
        <v>10</v>
      </c>
      <c r="R100" s="9" t="s">
        <v>10</v>
      </c>
      <c r="S100" s="12" t="s">
        <v>17</v>
      </c>
      <c r="T100" s="25" t="str">
        <f t="shared" ref="T100:T106" si="306">IF(S100="yes",H100,"-")</f>
        <v>-</v>
      </c>
      <c r="U100" s="20" t="str">
        <f t="shared" ref="U100:U106" si="307">IF(T100=$T$132,P100,"-")</f>
        <v>-</v>
      </c>
      <c r="V100" s="20" t="str">
        <f t="shared" ref="V100:V106" si="308">IF(U100=$U$132,B100,"")</f>
        <v/>
      </c>
      <c r="W100" s="26" t="str">
        <f t="shared" si="274"/>
        <v>-</v>
      </c>
      <c r="X100" s="28" t="str">
        <f>IF(V100=$B100,CONCATENATE(".",$B$100),"")</f>
        <v/>
      </c>
      <c r="Y100" s="25" t="str">
        <f t="shared" ref="Y100:Y106" si="309">IF(Z100=$Z$132,H100,"-")</f>
        <v>-</v>
      </c>
      <c r="Z100" s="20" t="str">
        <f t="shared" si="279"/>
        <v>-</v>
      </c>
      <c r="AA100" s="20" t="str">
        <f t="shared" ref="AA100:AA106" si="310">IF(Z100=$Z$132,Q100,"-")</f>
        <v>-</v>
      </c>
      <c r="AB100" s="27" t="str">
        <f t="shared" ref="AB100:AB106" si="311">IF(Z100=$Z$132,B100,"")</f>
        <v/>
      </c>
      <c r="AC100" s="27" t="str">
        <f t="shared" si="123"/>
        <v>-</v>
      </c>
      <c r="AD100" s="138" t="str">
        <f t="shared" ref="AD100:AD106" si="312">IF(AB100=B100,CONCATENATE(".",$B$100),"")</f>
        <v/>
      </c>
      <c r="AE100" s="144" t="str">
        <f t="shared" ref="AE100:AE106" si="313">IF($Z100=$Z$133,$Q100,"-")</f>
        <v>-</v>
      </c>
      <c r="AF100" s="143" t="str">
        <f t="shared" ref="AF100:AF106" si="314">IF($Z100=$Z$133,$H100,"-")</f>
        <v>-</v>
      </c>
      <c r="AG100" s="27" t="str">
        <f t="shared" ref="AG100:AG106" si="315">IF(Z100=$Z$133,B100,"")</f>
        <v/>
      </c>
      <c r="AH100" s="27" t="str">
        <f t="shared" ref="AH100:AH106" si="316">IF(AG100&lt;&gt;"",CONCATENATE(".",AG100),"-")</f>
        <v>-</v>
      </c>
      <c r="AI100" s="138" t="str">
        <f>IF(AG100=$B100,CONCATENATE(".",$B$100),"")</f>
        <v/>
      </c>
      <c r="AJ100" s="144" t="str">
        <f t="shared" ref="AJ100:AJ106" si="317">IF(Z100=$Z$134,$Q100,"-")</f>
        <v>-</v>
      </c>
      <c r="AK100" s="143" t="str">
        <f t="shared" ref="AK100:AK106" si="318">IF($Z100=$Z$134,$H100,"-")</f>
        <v>-</v>
      </c>
      <c r="AL100" s="27" t="str">
        <f t="shared" ref="AL100:AL106" si="319">IF(Z100=$Z$134,B100,"")</f>
        <v/>
      </c>
      <c r="AM100" s="27" t="str">
        <f t="shared" si="280"/>
        <v>-</v>
      </c>
      <c r="AN100" s="138" t="str">
        <f>IF(AL100=$B100,CONCATENATE(".",$B$100),"")</f>
        <v/>
      </c>
      <c r="AO100" s="164" t="str">
        <f t="shared" ref="AO100:AO106" si="320">IF(R100=$R$132,$B100,"-")</f>
        <v>-</v>
      </c>
      <c r="AP100" s="19" t="str">
        <f t="shared" ref="AP100:AP106" si="321">IF(AO100=B100,CONCATENATE(".",$B100),"-")</f>
        <v>-</v>
      </c>
      <c r="AQ100" s="28" t="str">
        <f>IF(AO100=$B100,CONCATENATE(".",$B$100),"")</f>
        <v/>
      </c>
      <c r="AR100" s="164" t="str">
        <f t="shared" ref="AR100:AR106" si="322">IF(R100=$R$133,$B100,"-")</f>
        <v>-</v>
      </c>
      <c r="AS100" s="19" t="str">
        <f t="shared" si="275"/>
        <v>-</v>
      </c>
      <c r="AT100" s="28" t="str">
        <f t="shared" ref="AT100:AT106" si="323">IF(AR100=$B100,CONCATENATE(".",$B$100),"")</f>
        <v/>
      </c>
      <c r="AU100" s="164" t="str">
        <f t="shared" ref="AU100:AU106" si="324">IF($R100=$R$134,$B100,"-")</f>
        <v>-</v>
      </c>
      <c r="AV100" s="19" t="str">
        <f t="shared" si="276"/>
        <v>-</v>
      </c>
      <c r="AW100" s="28" t="str">
        <f t="shared" ref="AW100:AW106" si="325">IF(AU100=$B100,CONCATENATE(".",$B$100),"")</f>
        <v/>
      </c>
      <c r="AX100" s="164" t="str">
        <f t="shared" si="277"/>
        <v>-</v>
      </c>
      <c r="AY100" s="19" t="str">
        <f t="shared" ref="AY100:AY106" si="326">IF(AX100=$B100,CONCATENATE(".",$B100),"-")</f>
        <v>-</v>
      </c>
      <c r="AZ100" s="28" t="str">
        <f t="shared" ref="AZ100:AZ106" si="327">IF(AX100=$B100,CONCATENATE(".",$B$100),"")</f>
        <v/>
      </c>
      <c r="BA100" s="164" t="str">
        <f t="shared" si="278"/>
        <v>-</v>
      </c>
      <c r="BB100" s="19" t="str">
        <f t="shared" ref="BB100:BB106" si="328">IF(BA100=$B100,CONCATENATE(".",$B100),"-")</f>
        <v>-</v>
      </c>
      <c r="BC100" s="28" t="str">
        <f t="shared" ref="BC100:BC106" si="329">IF(BA100=$B100,CONCATENATE(".",$B$100),"")</f>
        <v/>
      </c>
    </row>
    <row r="101" spans="1:55">
      <c r="A101" s="181"/>
      <c r="B101" s="18" t="s">
        <v>79</v>
      </c>
      <c r="C101" s="19">
        <v>1</v>
      </c>
      <c r="D101" s="20">
        <v>50</v>
      </c>
      <c r="E101" s="20">
        <v>250</v>
      </c>
      <c r="F101" s="19">
        <v>15</v>
      </c>
      <c r="G101" s="21">
        <v>1.1499999999999999</v>
      </c>
      <c r="H101" s="19">
        <v>15</v>
      </c>
      <c r="I101" s="19">
        <v>0</v>
      </c>
      <c r="J101" s="19"/>
      <c r="K101" s="19" t="s">
        <v>8</v>
      </c>
      <c r="L101" s="20">
        <f t="shared" ref="L101:L106" si="330">IF(AND($B$2&gt;=D101,$B$2&lt;=E101),H101/F101*G101*$B$2+IF(I101=1,$B$2),"-")</f>
        <v>114.99999999999999</v>
      </c>
      <c r="M101" s="20">
        <f t="shared" ref="M101:M106" si="331">IF($L101="-","-",$L101/$H101)</f>
        <v>7.6666666666666661</v>
      </c>
      <c r="N101" s="23">
        <f t="shared" si="305"/>
        <v>2</v>
      </c>
      <c r="O101" s="20">
        <f t="shared" ref="O101:O106" si="332">IF(AND(M101&lt;&gt;"-",H101&lt;=$B$3),INT($B$3/H101)*L101,"wrong time or amount")</f>
        <v>229.99999999999997</v>
      </c>
      <c r="P101" s="20">
        <f t="shared" ref="P101:P106" si="333">IF(OR(S101="no",S101="inactive"),"-",L101)</f>
        <v>114.99999999999999</v>
      </c>
      <c r="Q101" s="20">
        <f t="shared" ref="Q101:Q106" si="334">IF($P101="-","-",$P101/$H101)</f>
        <v>7.6666666666666661</v>
      </c>
      <c r="R101" s="20">
        <f t="shared" ref="R101:R106" si="335">IF(OR($P101="-",$I101=1),"-",$P101/$H101)</f>
        <v>7.6666666666666661</v>
      </c>
      <c r="S101" s="24" t="str">
        <f t="shared" ref="S101:S106" si="336">IF(O101="wrong time or amount","no","yes")</f>
        <v>yes</v>
      </c>
      <c r="T101" s="25">
        <f t="shared" si="306"/>
        <v>15</v>
      </c>
      <c r="U101" s="20" t="str">
        <f t="shared" si="307"/>
        <v>-</v>
      </c>
      <c r="V101" s="20" t="str">
        <f t="shared" si="308"/>
        <v/>
      </c>
      <c r="W101" s="26" t="str">
        <f t="shared" si="274"/>
        <v>-</v>
      </c>
      <c r="X101" s="28" t="str">
        <f t="shared" ref="X101:X106" si="337">IF(V101=$B101,CONCATENATE(".",$B$100),"")</f>
        <v/>
      </c>
      <c r="Y101" s="25" t="str">
        <f t="shared" si="309"/>
        <v>-</v>
      </c>
      <c r="Z101" s="20">
        <f t="shared" si="279"/>
        <v>114.99999999999999</v>
      </c>
      <c r="AA101" s="20" t="str">
        <f t="shared" si="310"/>
        <v>-</v>
      </c>
      <c r="AB101" s="27" t="str">
        <f t="shared" si="311"/>
        <v/>
      </c>
      <c r="AC101" s="27" t="str">
        <f t="shared" si="123"/>
        <v>-</v>
      </c>
      <c r="AD101" s="138" t="str">
        <f t="shared" si="312"/>
        <v/>
      </c>
      <c r="AE101" s="144" t="str">
        <f t="shared" si="313"/>
        <v>-</v>
      </c>
      <c r="AF101" s="143" t="str">
        <f t="shared" si="314"/>
        <v>-</v>
      </c>
      <c r="AG101" s="27" t="str">
        <f t="shared" si="315"/>
        <v/>
      </c>
      <c r="AH101" s="27" t="str">
        <f t="shared" si="316"/>
        <v>-</v>
      </c>
      <c r="AI101" s="138" t="str">
        <f t="shared" ref="AI101:AI106" si="338">IF(AG101=$B101,CONCATENATE(".",$B$100),"")</f>
        <v/>
      </c>
      <c r="AJ101" s="144" t="str">
        <f t="shared" si="317"/>
        <v>-</v>
      </c>
      <c r="AK101" s="143" t="str">
        <f t="shared" si="318"/>
        <v>-</v>
      </c>
      <c r="AL101" s="27" t="str">
        <f t="shared" si="319"/>
        <v/>
      </c>
      <c r="AM101" s="27" t="str">
        <f t="shared" si="280"/>
        <v>-</v>
      </c>
      <c r="AN101" s="138" t="str">
        <f t="shared" ref="AN101:AN106" si="339">IF(AL101=$B101,CONCATENATE(".",$B$100),"")</f>
        <v/>
      </c>
      <c r="AO101" s="164" t="str">
        <f t="shared" si="320"/>
        <v>-</v>
      </c>
      <c r="AP101" s="19" t="str">
        <f t="shared" si="321"/>
        <v>-</v>
      </c>
      <c r="AQ101" s="28" t="str">
        <f t="shared" ref="AQ101:AQ106" si="340">IF(AO101=$B101,CONCATENATE(".",$B$100),"")</f>
        <v/>
      </c>
      <c r="AR101" s="164" t="str">
        <f t="shared" si="322"/>
        <v>Суши</v>
      </c>
      <c r="AS101" s="19" t="str">
        <f t="shared" si="275"/>
        <v>.Суши</v>
      </c>
      <c r="AT101" s="28" t="str">
        <f t="shared" si="323"/>
        <v>.MySushi</v>
      </c>
      <c r="AU101" s="164" t="str">
        <f t="shared" si="324"/>
        <v>-</v>
      </c>
      <c r="AV101" s="19" t="str">
        <f t="shared" si="276"/>
        <v>-</v>
      </c>
      <c r="AW101" s="28" t="str">
        <f t="shared" si="325"/>
        <v/>
      </c>
      <c r="AX101" s="164" t="str">
        <f t="shared" si="277"/>
        <v>-</v>
      </c>
      <c r="AY101" s="19" t="str">
        <f t="shared" si="326"/>
        <v>-</v>
      </c>
      <c r="AZ101" s="28" t="str">
        <f t="shared" si="327"/>
        <v/>
      </c>
      <c r="BA101" s="164" t="str">
        <f t="shared" si="278"/>
        <v>-</v>
      </c>
      <c r="BB101" s="19" t="str">
        <f t="shared" si="328"/>
        <v>-</v>
      </c>
      <c r="BC101" s="28" t="str">
        <f t="shared" si="329"/>
        <v/>
      </c>
    </row>
    <row r="102" spans="1:55">
      <c r="A102" s="181"/>
      <c r="B102" s="18" t="s">
        <v>80</v>
      </c>
      <c r="C102" s="19">
        <v>1</v>
      </c>
      <c r="D102" s="20">
        <v>250</v>
      </c>
      <c r="E102" s="20">
        <v>500</v>
      </c>
      <c r="F102" s="19">
        <v>15</v>
      </c>
      <c r="G102" s="21">
        <v>0.77</v>
      </c>
      <c r="H102" s="19">
        <v>30</v>
      </c>
      <c r="I102" s="19">
        <v>0</v>
      </c>
      <c r="J102" s="19"/>
      <c r="K102" s="19" t="s">
        <v>8</v>
      </c>
      <c r="L102" s="20" t="str">
        <f t="shared" si="330"/>
        <v>-</v>
      </c>
      <c r="M102" s="20" t="str">
        <f t="shared" si="331"/>
        <v>-</v>
      </c>
      <c r="N102" s="42">
        <f t="shared" si="305"/>
        <v>1</v>
      </c>
      <c r="O102" s="20" t="str">
        <f t="shared" si="332"/>
        <v>wrong time or amount</v>
      </c>
      <c r="P102" s="20" t="str">
        <f t="shared" si="333"/>
        <v>-</v>
      </c>
      <c r="Q102" s="20" t="str">
        <f t="shared" si="334"/>
        <v>-</v>
      </c>
      <c r="R102" s="20" t="str">
        <f t="shared" si="335"/>
        <v>-</v>
      </c>
      <c r="S102" s="24" t="str">
        <f t="shared" si="336"/>
        <v>no</v>
      </c>
      <c r="T102" s="25" t="str">
        <f t="shared" si="306"/>
        <v>-</v>
      </c>
      <c r="U102" s="20" t="str">
        <f t="shared" si="307"/>
        <v>-</v>
      </c>
      <c r="V102" s="20" t="str">
        <f t="shared" si="308"/>
        <v/>
      </c>
      <c r="W102" s="26" t="str">
        <f t="shared" si="274"/>
        <v>-</v>
      </c>
      <c r="X102" s="28" t="str">
        <f t="shared" si="337"/>
        <v/>
      </c>
      <c r="Y102" s="25" t="str">
        <f t="shared" si="309"/>
        <v>-</v>
      </c>
      <c r="Z102" s="20" t="str">
        <f t="shared" si="279"/>
        <v>-</v>
      </c>
      <c r="AA102" s="20" t="str">
        <f t="shared" si="310"/>
        <v>-</v>
      </c>
      <c r="AB102" s="27" t="str">
        <f t="shared" si="311"/>
        <v/>
      </c>
      <c r="AC102" s="27" t="str">
        <f t="shared" si="123"/>
        <v>-</v>
      </c>
      <c r="AD102" s="138" t="str">
        <f t="shared" si="312"/>
        <v/>
      </c>
      <c r="AE102" s="144" t="str">
        <f t="shared" si="313"/>
        <v>-</v>
      </c>
      <c r="AF102" s="143" t="str">
        <f t="shared" si="314"/>
        <v>-</v>
      </c>
      <c r="AG102" s="27" t="str">
        <f t="shared" si="315"/>
        <v/>
      </c>
      <c r="AH102" s="27" t="str">
        <f t="shared" si="316"/>
        <v>-</v>
      </c>
      <c r="AI102" s="138" t="str">
        <f t="shared" si="338"/>
        <v/>
      </c>
      <c r="AJ102" s="144" t="str">
        <f t="shared" si="317"/>
        <v>-</v>
      </c>
      <c r="AK102" s="143" t="str">
        <f t="shared" si="318"/>
        <v>-</v>
      </c>
      <c r="AL102" s="27" t="str">
        <f t="shared" si="319"/>
        <v/>
      </c>
      <c r="AM102" s="27" t="str">
        <f t="shared" si="280"/>
        <v>-</v>
      </c>
      <c r="AN102" s="138" t="str">
        <f t="shared" si="339"/>
        <v/>
      </c>
      <c r="AO102" s="164" t="str">
        <f t="shared" si="320"/>
        <v>-</v>
      </c>
      <c r="AP102" s="19" t="str">
        <f t="shared" si="321"/>
        <v>-</v>
      </c>
      <c r="AQ102" s="28" t="str">
        <f t="shared" si="340"/>
        <v/>
      </c>
      <c r="AR102" s="164" t="str">
        <f t="shared" si="322"/>
        <v>-</v>
      </c>
      <c r="AS102" s="19" t="str">
        <f t="shared" si="275"/>
        <v>-</v>
      </c>
      <c r="AT102" s="28" t="str">
        <f t="shared" si="323"/>
        <v/>
      </c>
      <c r="AU102" s="164" t="str">
        <f t="shared" si="324"/>
        <v>-</v>
      </c>
      <c r="AV102" s="19" t="str">
        <f t="shared" si="276"/>
        <v>-</v>
      </c>
      <c r="AW102" s="28" t="str">
        <f t="shared" si="325"/>
        <v/>
      </c>
      <c r="AX102" s="164" t="str">
        <f t="shared" si="277"/>
        <v>-</v>
      </c>
      <c r="AY102" s="19" t="str">
        <f t="shared" si="326"/>
        <v>-</v>
      </c>
      <c r="AZ102" s="28" t="str">
        <f t="shared" si="327"/>
        <v/>
      </c>
      <c r="BA102" s="164" t="str">
        <f t="shared" si="278"/>
        <v>-</v>
      </c>
      <c r="BB102" s="19" t="str">
        <f t="shared" si="328"/>
        <v>-</v>
      </c>
      <c r="BC102" s="28" t="str">
        <f t="shared" si="329"/>
        <v/>
      </c>
    </row>
    <row r="103" spans="1:55">
      <c r="A103" s="181"/>
      <c r="B103" s="18" t="s">
        <v>81</v>
      </c>
      <c r="C103" s="19">
        <v>1</v>
      </c>
      <c r="D103" s="20">
        <v>500</v>
      </c>
      <c r="E103" s="20">
        <v>1000</v>
      </c>
      <c r="F103" s="19">
        <v>15</v>
      </c>
      <c r="G103" s="21">
        <v>0.55000000000000004</v>
      </c>
      <c r="H103" s="19">
        <v>60</v>
      </c>
      <c r="I103" s="19">
        <v>0</v>
      </c>
      <c r="J103" s="19"/>
      <c r="K103" s="19" t="s">
        <v>8</v>
      </c>
      <c r="L103" s="20" t="str">
        <f t="shared" si="330"/>
        <v>-</v>
      </c>
      <c r="M103" s="20" t="str">
        <f t="shared" si="331"/>
        <v>-</v>
      </c>
      <c r="N103" s="6">
        <v>15.58</v>
      </c>
      <c r="O103" s="20" t="str">
        <f t="shared" si="332"/>
        <v>wrong time or amount</v>
      </c>
      <c r="P103" s="20" t="str">
        <f t="shared" si="333"/>
        <v>-</v>
      </c>
      <c r="Q103" s="20" t="str">
        <f t="shared" si="334"/>
        <v>-</v>
      </c>
      <c r="R103" s="20" t="str">
        <f t="shared" si="335"/>
        <v>-</v>
      </c>
      <c r="S103" s="24" t="str">
        <f t="shared" si="336"/>
        <v>no</v>
      </c>
      <c r="T103" s="25" t="str">
        <f t="shared" si="306"/>
        <v>-</v>
      </c>
      <c r="U103" s="20" t="str">
        <f t="shared" si="307"/>
        <v>-</v>
      </c>
      <c r="V103" s="20" t="str">
        <f t="shared" si="308"/>
        <v/>
      </c>
      <c r="W103" s="26" t="str">
        <f t="shared" si="274"/>
        <v>-</v>
      </c>
      <c r="X103" s="28" t="str">
        <f t="shared" si="337"/>
        <v/>
      </c>
      <c r="Y103" s="25" t="str">
        <f t="shared" si="309"/>
        <v>-</v>
      </c>
      <c r="Z103" s="20" t="str">
        <f t="shared" si="279"/>
        <v>-</v>
      </c>
      <c r="AA103" s="20" t="str">
        <f t="shared" si="310"/>
        <v>-</v>
      </c>
      <c r="AB103" s="27" t="str">
        <f t="shared" si="311"/>
        <v/>
      </c>
      <c r="AC103" s="27" t="str">
        <f t="shared" si="123"/>
        <v>-</v>
      </c>
      <c r="AD103" s="138" t="str">
        <f t="shared" si="312"/>
        <v/>
      </c>
      <c r="AE103" s="144" t="str">
        <f t="shared" si="313"/>
        <v>-</v>
      </c>
      <c r="AF103" s="143" t="str">
        <f t="shared" si="314"/>
        <v>-</v>
      </c>
      <c r="AG103" s="27" t="str">
        <f t="shared" si="315"/>
        <v/>
      </c>
      <c r="AH103" s="27" t="str">
        <f t="shared" si="316"/>
        <v>-</v>
      </c>
      <c r="AI103" s="138" t="str">
        <f t="shared" si="338"/>
        <v/>
      </c>
      <c r="AJ103" s="144" t="str">
        <f t="shared" si="317"/>
        <v>-</v>
      </c>
      <c r="AK103" s="143" t="str">
        <f t="shared" si="318"/>
        <v>-</v>
      </c>
      <c r="AL103" s="27" t="str">
        <f t="shared" si="319"/>
        <v/>
      </c>
      <c r="AM103" s="27" t="str">
        <f t="shared" si="280"/>
        <v>-</v>
      </c>
      <c r="AN103" s="138" t="str">
        <f t="shared" si="339"/>
        <v/>
      </c>
      <c r="AO103" s="164" t="str">
        <f t="shared" si="320"/>
        <v>-</v>
      </c>
      <c r="AP103" s="19" t="str">
        <f t="shared" si="321"/>
        <v>-</v>
      </c>
      <c r="AQ103" s="28" t="str">
        <f t="shared" si="340"/>
        <v/>
      </c>
      <c r="AR103" s="164" t="str">
        <f t="shared" si="322"/>
        <v>-</v>
      </c>
      <c r="AS103" s="19" t="str">
        <f t="shared" si="275"/>
        <v>-</v>
      </c>
      <c r="AT103" s="28" t="str">
        <f t="shared" si="323"/>
        <v/>
      </c>
      <c r="AU103" s="164" t="str">
        <f t="shared" si="324"/>
        <v>-</v>
      </c>
      <c r="AV103" s="19" t="str">
        <f t="shared" si="276"/>
        <v>-</v>
      </c>
      <c r="AW103" s="28" t="str">
        <f t="shared" si="325"/>
        <v/>
      </c>
      <c r="AX103" s="164" t="str">
        <f t="shared" si="277"/>
        <v>-</v>
      </c>
      <c r="AY103" s="19" t="str">
        <f t="shared" si="326"/>
        <v>-</v>
      </c>
      <c r="AZ103" s="28" t="str">
        <f t="shared" si="327"/>
        <v/>
      </c>
      <c r="BA103" s="164" t="str">
        <f t="shared" si="278"/>
        <v>-</v>
      </c>
      <c r="BB103" s="19" t="str">
        <f t="shared" si="328"/>
        <v>-</v>
      </c>
      <c r="BC103" s="28" t="str">
        <f t="shared" si="329"/>
        <v/>
      </c>
    </row>
    <row r="104" spans="1:55">
      <c r="A104" s="181"/>
      <c r="B104" s="18" t="s">
        <v>82</v>
      </c>
      <c r="C104" s="19">
        <v>1</v>
      </c>
      <c r="D104" s="20">
        <v>1000</v>
      </c>
      <c r="E104" s="20">
        <v>5000</v>
      </c>
      <c r="F104" s="19">
        <v>40</v>
      </c>
      <c r="G104" s="21">
        <v>1.4</v>
      </c>
      <c r="H104" s="19">
        <v>80</v>
      </c>
      <c r="I104" s="19">
        <v>0</v>
      </c>
      <c r="J104" s="19"/>
      <c r="K104" s="19" t="s">
        <v>8</v>
      </c>
      <c r="L104" s="20" t="str">
        <f t="shared" si="330"/>
        <v>-</v>
      </c>
      <c r="M104" s="20" t="str">
        <f t="shared" si="331"/>
        <v>-</v>
      </c>
      <c r="N104" s="23">
        <f t="shared" ref="N104:N108" si="341">INT($B$3/H104)</f>
        <v>0</v>
      </c>
      <c r="O104" s="20" t="str">
        <f t="shared" si="332"/>
        <v>wrong time or amount</v>
      </c>
      <c r="P104" s="20" t="str">
        <f t="shared" si="333"/>
        <v>-</v>
      </c>
      <c r="Q104" s="20" t="str">
        <f t="shared" si="334"/>
        <v>-</v>
      </c>
      <c r="R104" s="20" t="str">
        <f t="shared" si="335"/>
        <v>-</v>
      </c>
      <c r="S104" s="24" t="str">
        <f t="shared" si="336"/>
        <v>no</v>
      </c>
      <c r="T104" s="25" t="str">
        <f t="shared" si="306"/>
        <v>-</v>
      </c>
      <c r="U104" s="20" t="str">
        <f t="shared" si="307"/>
        <v>-</v>
      </c>
      <c r="V104" s="20" t="str">
        <f t="shared" si="308"/>
        <v/>
      </c>
      <c r="W104" s="26" t="str">
        <f t="shared" si="274"/>
        <v>-</v>
      </c>
      <c r="X104" s="28" t="str">
        <f t="shared" si="337"/>
        <v/>
      </c>
      <c r="Y104" s="25" t="str">
        <f t="shared" si="309"/>
        <v>-</v>
      </c>
      <c r="Z104" s="20" t="str">
        <f t="shared" si="279"/>
        <v>-</v>
      </c>
      <c r="AA104" s="20" t="str">
        <f t="shared" si="310"/>
        <v>-</v>
      </c>
      <c r="AB104" s="27" t="str">
        <f t="shared" si="311"/>
        <v/>
      </c>
      <c r="AC104" s="27" t="str">
        <f t="shared" si="123"/>
        <v>-</v>
      </c>
      <c r="AD104" s="138" t="str">
        <f t="shared" si="312"/>
        <v/>
      </c>
      <c r="AE104" s="144" t="str">
        <f t="shared" si="313"/>
        <v>-</v>
      </c>
      <c r="AF104" s="143" t="str">
        <f t="shared" si="314"/>
        <v>-</v>
      </c>
      <c r="AG104" s="27" t="str">
        <f t="shared" si="315"/>
        <v/>
      </c>
      <c r="AH104" s="27" t="str">
        <f t="shared" si="316"/>
        <v>-</v>
      </c>
      <c r="AI104" s="138" t="str">
        <f t="shared" si="338"/>
        <v/>
      </c>
      <c r="AJ104" s="144" t="str">
        <f t="shared" si="317"/>
        <v>-</v>
      </c>
      <c r="AK104" s="143" t="str">
        <f t="shared" si="318"/>
        <v>-</v>
      </c>
      <c r="AL104" s="27" t="str">
        <f t="shared" si="319"/>
        <v/>
      </c>
      <c r="AM104" s="27" t="str">
        <f t="shared" si="280"/>
        <v>-</v>
      </c>
      <c r="AN104" s="138" t="str">
        <f t="shared" si="339"/>
        <v/>
      </c>
      <c r="AO104" s="164" t="str">
        <f t="shared" si="320"/>
        <v>-</v>
      </c>
      <c r="AP104" s="19" t="str">
        <f t="shared" si="321"/>
        <v>-</v>
      </c>
      <c r="AQ104" s="28" t="str">
        <f t="shared" si="340"/>
        <v/>
      </c>
      <c r="AR104" s="164" t="str">
        <f t="shared" si="322"/>
        <v>-</v>
      </c>
      <c r="AS104" s="19" t="str">
        <f t="shared" si="275"/>
        <v>-</v>
      </c>
      <c r="AT104" s="28" t="str">
        <f t="shared" si="323"/>
        <v/>
      </c>
      <c r="AU104" s="164" t="str">
        <f t="shared" si="324"/>
        <v>-</v>
      </c>
      <c r="AV104" s="19" t="str">
        <f t="shared" si="276"/>
        <v>-</v>
      </c>
      <c r="AW104" s="28" t="str">
        <f t="shared" si="325"/>
        <v/>
      </c>
      <c r="AX104" s="164" t="str">
        <f t="shared" si="277"/>
        <v>-</v>
      </c>
      <c r="AY104" s="19" t="str">
        <f t="shared" si="326"/>
        <v>-</v>
      </c>
      <c r="AZ104" s="28" t="str">
        <f t="shared" si="327"/>
        <v/>
      </c>
      <c r="BA104" s="164" t="str">
        <f t="shared" si="278"/>
        <v>-</v>
      </c>
      <c r="BB104" s="19" t="str">
        <f t="shared" si="328"/>
        <v>-</v>
      </c>
      <c r="BC104" s="28" t="str">
        <f t="shared" si="329"/>
        <v/>
      </c>
    </row>
    <row r="105" spans="1:55">
      <c r="A105" s="181"/>
      <c r="B105" s="18" t="s">
        <v>83</v>
      </c>
      <c r="C105" s="19">
        <v>1</v>
      </c>
      <c r="D105" s="20">
        <v>100</v>
      </c>
      <c r="E105" s="20">
        <v>3000</v>
      </c>
      <c r="F105" s="19">
        <v>1</v>
      </c>
      <c r="G105" s="21">
        <v>4.5999999999999999E-2</v>
      </c>
      <c r="H105" s="19">
        <v>36</v>
      </c>
      <c r="I105" s="19">
        <v>0</v>
      </c>
      <c r="J105" s="19"/>
      <c r="K105" s="19"/>
      <c r="L105" s="20">
        <f t="shared" si="330"/>
        <v>165.6</v>
      </c>
      <c r="M105" s="20">
        <f t="shared" si="331"/>
        <v>4.5999999999999996</v>
      </c>
      <c r="N105" s="23">
        <f t="shared" si="341"/>
        <v>0</v>
      </c>
      <c r="O105" s="20" t="str">
        <f t="shared" si="332"/>
        <v>wrong time or amount</v>
      </c>
      <c r="P105" s="20" t="str">
        <f t="shared" si="333"/>
        <v>-</v>
      </c>
      <c r="Q105" s="20" t="str">
        <f t="shared" si="334"/>
        <v>-</v>
      </c>
      <c r="R105" s="20" t="str">
        <f t="shared" si="335"/>
        <v>-</v>
      </c>
      <c r="S105" s="24" t="str">
        <f t="shared" si="336"/>
        <v>no</v>
      </c>
      <c r="T105" s="25" t="str">
        <f t="shared" si="306"/>
        <v>-</v>
      </c>
      <c r="U105" s="20" t="str">
        <f t="shared" si="307"/>
        <v>-</v>
      </c>
      <c r="V105" s="20" t="str">
        <f t="shared" si="308"/>
        <v/>
      </c>
      <c r="W105" s="26" t="str">
        <f t="shared" si="274"/>
        <v>-</v>
      </c>
      <c r="X105" s="28" t="str">
        <f t="shared" si="337"/>
        <v/>
      </c>
      <c r="Y105" s="25" t="str">
        <f t="shared" si="309"/>
        <v>-</v>
      </c>
      <c r="Z105" s="20" t="str">
        <f t="shared" si="279"/>
        <v>-</v>
      </c>
      <c r="AA105" s="20" t="str">
        <f t="shared" si="310"/>
        <v>-</v>
      </c>
      <c r="AB105" s="27" t="str">
        <f t="shared" si="311"/>
        <v/>
      </c>
      <c r="AC105" s="27" t="str">
        <f t="shared" si="123"/>
        <v>-</v>
      </c>
      <c r="AD105" s="138" t="str">
        <f t="shared" si="312"/>
        <v/>
      </c>
      <c r="AE105" s="144" t="str">
        <f t="shared" si="313"/>
        <v>-</v>
      </c>
      <c r="AF105" s="143" t="str">
        <f t="shared" si="314"/>
        <v>-</v>
      </c>
      <c r="AG105" s="27" t="str">
        <f t="shared" si="315"/>
        <v/>
      </c>
      <c r="AH105" s="27" t="str">
        <f t="shared" si="316"/>
        <v>-</v>
      </c>
      <c r="AI105" s="138" t="str">
        <f t="shared" si="338"/>
        <v/>
      </c>
      <c r="AJ105" s="144" t="str">
        <f t="shared" si="317"/>
        <v>-</v>
      </c>
      <c r="AK105" s="143" t="str">
        <f t="shared" si="318"/>
        <v>-</v>
      </c>
      <c r="AL105" s="27" t="str">
        <f t="shared" si="319"/>
        <v/>
      </c>
      <c r="AM105" s="27" t="str">
        <f t="shared" si="280"/>
        <v>-</v>
      </c>
      <c r="AN105" s="138" t="str">
        <f t="shared" si="339"/>
        <v/>
      </c>
      <c r="AO105" s="164" t="str">
        <f t="shared" si="320"/>
        <v>-</v>
      </c>
      <c r="AP105" s="19" t="str">
        <f t="shared" si="321"/>
        <v>-</v>
      </c>
      <c r="AQ105" s="28" t="str">
        <f t="shared" si="340"/>
        <v/>
      </c>
      <c r="AR105" s="164" t="str">
        <f t="shared" si="322"/>
        <v>-</v>
      </c>
      <c r="AS105" s="19" t="str">
        <f t="shared" si="275"/>
        <v>-</v>
      </c>
      <c r="AT105" s="28" t="str">
        <f t="shared" si="323"/>
        <v/>
      </c>
      <c r="AU105" s="164" t="str">
        <f t="shared" si="324"/>
        <v>-</v>
      </c>
      <c r="AV105" s="19" t="str">
        <f t="shared" si="276"/>
        <v>-</v>
      </c>
      <c r="AW105" s="28" t="str">
        <f t="shared" si="325"/>
        <v/>
      </c>
      <c r="AX105" s="164" t="str">
        <f t="shared" si="277"/>
        <v>-</v>
      </c>
      <c r="AY105" s="19" t="str">
        <f t="shared" si="326"/>
        <v>-</v>
      </c>
      <c r="AZ105" s="28" t="str">
        <f t="shared" si="327"/>
        <v/>
      </c>
      <c r="BA105" s="164" t="str">
        <f t="shared" si="278"/>
        <v>-</v>
      </c>
      <c r="BB105" s="19" t="str">
        <f t="shared" si="328"/>
        <v>-</v>
      </c>
      <c r="BC105" s="28" t="str">
        <f t="shared" si="329"/>
        <v/>
      </c>
    </row>
    <row r="106" spans="1:55" ht="15" thickBot="1">
      <c r="A106" s="182"/>
      <c r="B106" s="49" t="s">
        <v>103</v>
      </c>
      <c r="C106" s="19">
        <v>1</v>
      </c>
      <c r="D106" s="50">
        <v>1</v>
      </c>
      <c r="E106" s="50">
        <v>1000</v>
      </c>
      <c r="F106" s="19">
        <v>5</v>
      </c>
      <c r="G106" s="51">
        <v>0.38</v>
      </c>
      <c r="H106" s="22">
        <v>15</v>
      </c>
      <c r="I106" s="22">
        <v>0</v>
      </c>
      <c r="J106" s="22"/>
      <c r="K106" s="22"/>
      <c r="L106" s="50">
        <f t="shared" si="330"/>
        <v>114.00000000000001</v>
      </c>
      <c r="M106" s="50">
        <f t="shared" si="331"/>
        <v>7.6000000000000005</v>
      </c>
      <c r="N106" s="23">
        <f t="shared" si="341"/>
        <v>2</v>
      </c>
      <c r="O106" s="50">
        <f t="shared" si="332"/>
        <v>228.00000000000003</v>
      </c>
      <c r="P106" s="20">
        <f t="shared" si="333"/>
        <v>114.00000000000001</v>
      </c>
      <c r="Q106" s="20">
        <f t="shared" si="334"/>
        <v>7.6000000000000005</v>
      </c>
      <c r="R106" s="20">
        <f t="shared" si="335"/>
        <v>7.6000000000000005</v>
      </c>
      <c r="S106" s="24" t="str">
        <f t="shared" si="336"/>
        <v>yes</v>
      </c>
      <c r="T106" s="25">
        <f t="shared" si="306"/>
        <v>15</v>
      </c>
      <c r="U106" s="20" t="str">
        <f t="shared" si="307"/>
        <v>-</v>
      </c>
      <c r="V106" s="20" t="str">
        <f t="shared" si="308"/>
        <v/>
      </c>
      <c r="W106" s="26" t="str">
        <f t="shared" si="274"/>
        <v>-</v>
      </c>
      <c r="X106" s="28" t="str">
        <f t="shared" si="337"/>
        <v/>
      </c>
      <c r="Y106" s="25" t="str">
        <f t="shared" si="309"/>
        <v>-</v>
      </c>
      <c r="Z106" s="20">
        <f t="shared" si="279"/>
        <v>114.00000000000001</v>
      </c>
      <c r="AA106" s="20" t="str">
        <f t="shared" si="310"/>
        <v>-</v>
      </c>
      <c r="AB106" s="27" t="str">
        <f t="shared" si="311"/>
        <v/>
      </c>
      <c r="AC106" s="27" t="str">
        <f t="shared" si="123"/>
        <v>-</v>
      </c>
      <c r="AD106" s="138" t="str">
        <f t="shared" si="312"/>
        <v/>
      </c>
      <c r="AE106" s="144" t="str">
        <f t="shared" si="313"/>
        <v>-</v>
      </c>
      <c r="AF106" s="143" t="str">
        <f t="shared" si="314"/>
        <v>-</v>
      </c>
      <c r="AG106" s="27" t="str">
        <f t="shared" si="315"/>
        <v/>
      </c>
      <c r="AH106" s="27" t="str">
        <f t="shared" si="316"/>
        <v>-</v>
      </c>
      <c r="AI106" s="138" t="str">
        <f t="shared" si="338"/>
        <v/>
      </c>
      <c r="AJ106" s="144" t="str">
        <f t="shared" si="317"/>
        <v>-</v>
      </c>
      <c r="AK106" s="143" t="str">
        <f t="shared" si="318"/>
        <v>-</v>
      </c>
      <c r="AL106" s="27" t="str">
        <f t="shared" si="319"/>
        <v/>
      </c>
      <c r="AM106" s="27" t="str">
        <f t="shared" si="280"/>
        <v>-</v>
      </c>
      <c r="AN106" s="138" t="str">
        <f t="shared" si="339"/>
        <v/>
      </c>
      <c r="AO106" s="164" t="str">
        <f t="shared" si="320"/>
        <v>-</v>
      </c>
      <c r="AP106" s="19" t="str">
        <f t="shared" si="321"/>
        <v>-</v>
      </c>
      <c r="AQ106" s="28" t="str">
        <f t="shared" si="340"/>
        <v/>
      </c>
      <c r="AR106" s="164" t="str">
        <f t="shared" si="322"/>
        <v>-</v>
      </c>
      <c r="AS106" s="19" t="str">
        <f t="shared" si="275"/>
        <v>-</v>
      </c>
      <c r="AT106" s="28" t="str">
        <f t="shared" si="323"/>
        <v/>
      </c>
      <c r="AU106" s="164" t="str">
        <f t="shared" si="324"/>
        <v>Dezato</v>
      </c>
      <c r="AV106" s="19" t="str">
        <f t="shared" si="276"/>
        <v>.Dezato</v>
      </c>
      <c r="AW106" s="28" t="str">
        <f t="shared" si="325"/>
        <v>.MySushi</v>
      </c>
      <c r="AX106" s="164" t="str">
        <f t="shared" si="277"/>
        <v>-</v>
      </c>
      <c r="AY106" s="19" t="str">
        <f t="shared" si="326"/>
        <v>-</v>
      </c>
      <c r="AZ106" s="28" t="str">
        <f t="shared" si="327"/>
        <v/>
      </c>
      <c r="BA106" s="164" t="str">
        <f t="shared" si="278"/>
        <v>-</v>
      </c>
      <c r="BB106" s="19" t="str">
        <f t="shared" si="328"/>
        <v>-</v>
      </c>
      <c r="BC106" s="28" t="str">
        <f t="shared" si="329"/>
        <v/>
      </c>
    </row>
    <row r="107" spans="1:55" s="110" customFormat="1" ht="15" thickBot="1">
      <c r="B107" s="114"/>
      <c r="C107" s="115"/>
      <c r="D107" s="116"/>
      <c r="E107" s="116"/>
      <c r="F107" s="115"/>
      <c r="G107" s="117"/>
      <c r="H107" s="115"/>
      <c r="I107" s="115"/>
      <c r="J107" s="115"/>
      <c r="K107" s="115"/>
      <c r="L107" s="116"/>
      <c r="M107" s="116"/>
      <c r="N107" s="118" t="e">
        <f t="shared" si="341"/>
        <v>#DIV/0!</v>
      </c>
      <c r="O107" s="116"/>
      <c r="P107" s="116"/>
      <c r="Q107" s="116"/>
      <c r="R107" s="116"/>
      <c r="S107" s="116"/>
      <c r="T107" s="116"/>
      <c r="U107" s="116"/>
      <c r="V107" s="116"/>
      <c r="W107" s="116"/>
      <c r="X107" s="121"/>
      <c r="Y107" s="119"/>
      <c r="Z107" s="120"/>
      <c r="AA107" s="120"/>
      <c r="AB107" s="120"/>
      <c r="AC107" s="120"/>
      <c r="AD107" s="140"/>
      <c r="AE107" s="119"/>
      <c r="AF107" s="120"/>
      <c r="AG107" s="120"/>
      <c r="AH107" s="120"/>
      <c r="AI107" s="140"/>
      <c r="AJ107" s="119"/>
      <c r="AK107" s="120"/>
      <c r="AL107" s="120"/>
      <c r="AM107" s="120"/>
      <c r="AN107" s="140"/>
      <c r="AO107" s="124"/>
      <c r="AP107" s="125"/>
      <c r="AQ107" s="154"/>
      <c r="AR107" s="124"/>
      <c r="AS107" s="125"/>
      <c r="AT107" s="154"/>
      <c r="AU107" s="124"/>
      <c r="AV107" s="125"/>
      <c r="AW107" s="154"/>
      <c r="AX107" s="164" t="str">
        <f t="shared" si="277"/>
        <v>-</v>
      </c>
      <c r="AY107" s="125"/>
      <c r="AZ107" s="154"/>
      <c r="BA107" s="164" t="str">
        <f t="shared" si="278"/>
        <v>-</v>
      </c>
      <c r="BB107" s="125"/>
      <c r="BC107" s="154"/>
    </row>
    <row r="108" spans="1:55">
      <c r="A108" s="176"/>
      <c r="B108" s="54" t="s">
        <v>63</v>
      </c>
      <c r="C108" s="8"/>
      <c r="D108" s="9" t="s">
        <v>0</v>
      </c>
      <c r="E108" s="9" t="s">
        <v>19</v>
      </c>
      <c r="F108" s="8" t="s">
        <v>11</v>
      </c>
      <c r="G108" s="10" t="s">
        <v>3</v>
      </c>
      <c r="H108" s="8" t="s">
        <v>4</v>
      </c>
      <c r="I108" s="8" t="s">
        <v>5</v>
      </c>
      <c r="J108" s="8"/>
      <c r="K108" s="8" t="s">
        <v>6</v>
      </c>
      <c r="L108" s="9" t="s">
        <v>9</v>
      </c>
      <c r="M108" s="9" t="s">
        <v>10</v>
      </c>
      <c r="N108" s="42" t="e">
        <f t="shared" si="341"/>
        <v>#VALUE!</v>
      </c>
      <c r="O108" s="55" t="s">
        <v>36</v>
      </c>
      <c r="P108" s="9" t="s">
        <v>37</v>
      </c>
      <c r="Q108" s="9" t="s">
        <v>10</v>
      </c>
      <c r="R108" s="9" t="s">
        <v>10</v>
      </c>
      <c r="S108" s="12" t="s">
        <v>17</v>
      </c>
      <c r="T108" s="25" t="str">
        <f t="shared" ref="T108:T113" si="342">IF(S108="yes",H108,"-")</f>
        <v>-</v>
      </c>
      <c r="U108" s="20" t="str">
        <f t="shared" ref="U108:U113" si="343">IF(T108=$T$132,P108,"-")</f>
        <v>-</v>
      </c>
      <c r="V108" s="20" t="str">
        <f t="shared" ref="V108:V113" si="344">IF(U108=$U$132,B108,"")</f>
        <v/>
      </c>
      <c r="W108" s="26" t="str">
        <f t="shared" si="274"/>
        <v>-</v>
      </c>
      <c r="X108" s="28" t="str">
        <f>IF(V108=$B108,CONCATENATE(".",$B$108),"")</f>
        <v/>
      </c>
      <c r="Y108" s="25" t="str">
        <f t="shared" ref="Y108:Y113" si="345">IF(Z108=$Z$132,H108,"-")</f>
        <v>-</v>
      </c>
      <c r="Z108" s="20" t="str">
        <f t="shared" si="279"/>
        <v>-</v>
      </c>
      <c r="AA108" s="20" t="str">
        <f t="shared" ref="AA108:AA113" si="346">IF(Z108=$Z$132,Q108,"-")</f>
        <v>-</v>
      </c>
      <c r="AB108" s="27" t="str">
        <f t="shared" ref="AB108:AB113" si="347">IF(Z108=$Z$132,B108,"")</f>
        <v/>
      </c>
      <c r="AC108" s="27" t="str">
        <f t="shared" si="123"/>
        <v>-</v>
      </c>
      <c r="AD108" s="138" t="str">
        <f t="shared" ref="AD108:AD113" si="348">IF(AB108=B108,CONCATENATE(".",$B$108),"")</f>
        <v/>
      </c>
      <c r="AE108" s="144" t="str">
        <f t="shared" ref="AE108:AE113" si="349">IF($Z108=$Z$133,$Q108,"-")</f>
        <v>-</v>
      </c>
      <c r="AF108" s="143" t="str">
        <f t="shared" ref="AF108:AF113" si="350">IF($Z108=$Z$133,$H108,"-")</f>
        <v>-</v>
      </c>
      <c r="AG108" s="27" t="str">
        <f t="shared" ref="AG108:AG113" si="351">IF(Z108=$Z$133,B108,"")</f>
        <v/>
      </c>
      <c r="AH108" s="27" t="str">
        <f t="shared" ref="AH108:AH113" si="352">IF(AG108&lt;&gt;"",CONCATENATE(".",AG108),"-")</f>
        <v>-</v>
      </c>
      <c r="AI108" s="138" t="str">
        <f>IF(AG108=$B108,CONCATENATE(".",$B$108),"")</f>
        <v/>
      </c>
      <c r="AJ108" s="144" t="str">
        <f t="shared" ref="AJ108:AJ113" si="353">IF(Z108=$Z$134,$Q108,"-")</f>
        <v>-</v>
      </c>
      <c r="AK108" s="143" t="str">
        <f t="shared" ref="AK108:AK113" si="354">IF($Z108=$Z$134,$H108,"-")</f>
        <v>-</v>
      </c>
      <c r="AL108" s="27" t="str">
        <f t="shared" ref="AL108:AL113" si="355">IF(Z108=$Z$134,B108,"")</f>
        <v/>
      </c>
      <c r="AM108" s="27" t="str">
        <f t="shared" si="280"/>
        <v>-</v>
      </c>
      <c r="AN108" s="138" t="str">
        <f>IF(AL108=$B108,CONCATENATE(".",$B$108),"")</f>
        <v/>
      </c>
      <c r="AO108" s="164" t="str">
        <f t="shared" ref="AO108:AO113" si="356">IF(R108=$R$132,$B108,"-")</f>
        <v>-</v>
      </c>
      <c r="AP108" s="19" t="str">
        <f t="shared" ref="AP108:AP113" si="357">IF(AO108=B108,CONCATENATE(".",$B108),"-")</f>
        <v>-</v>
      </c>
      <c r="AQ108" s="28" t="str">
        <f>IF(AO108=$B108,CONCATENATE(".",$B$108),"")</f>
        <v/>
      </c>
      <c r="AR108" s="164" t="str">
        <f t="shared" ref="AR108:AR113" si="358">IF(R108=$R$133,$B108,"-")</f>
        <v>-</v>
      </c>
      <c r="AS108" s="19" t="str">
        <f t="shared" si="275"/>
        <v>-</v>
      </c>
      <c r="AT108" s="28" t="str">
        <f t="shared" ref="AT108:AT113" si="359">IF(AR108=$B108,CONCATENATE(".",$B$108),"")</f>
        <v/>
      </c>
      <c r="AU108" s="164" t="str">
        <f t="shared" ref="AU108:AU113" si="360">IF($R108=$R$134,$B108,"-")</f>
        <v>-</v>
      </c>
      <c r="AV108" s="19" t="str">
        <f t="shared" si="276"/>
        <v>-</v>
      </c>
      <c r="AW108" s="28" t="str">
        <f t="shared" ref="AW108:AW113" si="361">IF(AU108=$B108,CONCATENATE(".",$B$108),"")</f>
        <v/>
      </c>
      <c r="AX108" s="164" t="str">
        <f t="shared" si="277"/>
        <v>-</v>
      </c>
      <c r="AY108" s="19" t="str">
        <f t="shared" ref="AY108:AY113" si="362">IF(AX108=$B108,CONCATENATE(".",$B108),"-")</f>
        <v>-</v>
      </c>
      <c r="AZ108" s="28" t="str">
        <f t="shared" ref="AZ108:AZ113" si="363">IF(AX108=$B108,CONCATENATE(".",$B$108),"")</f>
        <v/>
      </c>
      <c r="BA108" s="164" t="str">
        <f t="shared" si="278"/>
        <v>-</v>
      </c>
      <c r="BB108" s="19" t="str">
        <f t="shared" ref="BB108:BB113" si="364">IF(BA108=$B108,CONCATENATE(".",$B108),"-")</f>
        <v>-</v>
      </c>
      <c r="BC108" s="28" t="str">
        <f t="shared" ref="BC108:BC113" si="365">IF(BA108=$B108,CONCATENATE(".",$B$108),"")</f>
        <v/>
      </c>
    </row>
    <row r="109" spans="1:55" ht="15" thickBot="1">
      <c r="A109" s="177"/>
      <c r="B109" s="18" t="s">
        <v>84</v>
      </c>
      <c r="C109" s="19">
        <v>1</v>
      </c>
      <c r="D109" s="20">
        <v>50</v>
      </c>
      <c r="E109" s="20">
        <v>5000</v>
      </c>
      <c r="F109" s="19">
        <v>5</v>
      </c>
      <c r="G109" s="21" t="s">
        <v>14</v>
      </c>
      <c r="H109" s="19">
        <v>35</v>
      </c>
      <c r="I109" s="22">
        <v>1</v>
      </c>
      <c r="J109" s="19"/>
      <c r="K109" s="19" t="s">
        <v>8</v>
      </c>
      <c r="L109" s="50">
        <f>IF(AND($B$2&gt;=D109,$B$2&lt;=E109),$B$2*2.5%+$B$2*5%+$B$2*7.5%+$B$2*10%+$B$2*12.5%+$B$2*15%+$B$2*17.5%+IF(I109=1,$B$2),"-")</f>
        <v>170</v>
      </c>
      <c r="M109" s="20">
        <f>IF($L109="-","-",$L109/$H109)</f>
        <v>4.8571428571428568</v>
      </c>
      <c r="N109" s="6">
        <v>16.579999999999998</v>
      </c>
      <c r="O109" s="53" t="str">
        <f>IF(AND(M109&lt;&gt;"-",H109&lt;=$B$3),INT($B$3/H109)*L109,"wrong time or amount")</f>
        <v>wrong time or amount</v>
      </c>
      <c r="P109" s="20" t="str">
        <f>IF(OR(S109="no",S109="inactive"),"-",L109)</f>
        <v>-</v>
      </c>
      <c r="Q109" s="20" t="str">
        <f>IF($P109="-","-",$P109/$H109)</f>
        <v>-</v>
      </c>
      <c r="R109" s="20" t="str">
        <f>IF(OR($P109="-",$I109=1),"-",$P109/$H109)</f>
        <v>-</v>
      </c>
      <c r="S109" s="24" t="str">
        <f>IF(O109="wrong time or amount","no","yes")</f>
        <v>no</v>
      </c>
      <c r="T109" s="25" t="str">
        <f t="shared" si="342"/>
        <v>-</v>
      </c>
      <c r="U109" s="20" t="str">
        <f t="shared" si="343"/>
        <v>-</v>
      </c>
      <c r="V109" s="20" t="str">
        <f t="shared" si="344"/>
        <v/>
      </c>
      <c r="W109" s="26" t="str">
        <f t="shared" si="274"/>
        <v>-</v>
      </c>
      <c r="X109" s="28" t="str">
        <f t="shared" ref="X109:X113" si="366">IF(V109=$B109,CONCATENATE(".",$B$108),"")</f>
        <v/>
      </c>
      <c r="Y109" s="25" t="str">
        <f t="shared" si="345"/>
        <v>-</v>
      </c>
      <c r="Z109" s="20" t="str">
        <f t="shared" si="279"/>
        <v>-</v>
      </c>
      <c r="AA109" s="20" t="str">
        <f t="shared" si="346"/>
        <v>-</v>
      </c>
      <c r="AB109" s="27" t="str">
        <f t="shared" si="347"/>
        <v/>
      </c>
      <c r="AC109" s="27" t="str">
        <f t="shared" si="123"/>
        <v>-</v>
      </c>
      <c r="AD109" s="138" t="str">
        <f t="shared" si="348"/>
        <v/>
      </c>
      <c r="AE109" s="144" t="str">
        <f t="shared" si="349"/>
        <v>-</v>
      </c>
      <c r="AF109" s="143" t="str">
        <f t="shared" si="350"/>
        <v>-</v>
      </c>
      <c r="AG109" s="27" t="str">
        <f t="shared" si="351"/>
        <v/>
      </c>
      <c r="AH109" s="27" t="str">
        <f t="shared" si="352"/>
        <v>-</v>
      </c>
      <c r="AI109" s="138" t="str">
        <f t="shared" ref="AI109:AI113" si="367">IF(AG109=$B109,CONCATENATE(".",$B$108),"")</f>
        <v/>
      </c>
      <c r="AJ109" s="144" t="str">
        <f t="shared" si="353"/>
        <v>-</v>
      </c>
      <c r="AK109" s="143" t="str">
        <f t="shared" si="354"/>
        <v>-</v>
      </c>
      <c r="AL109" s="27" t="str">
        <f t="shared" si="355"/>
        <v/>
      </c>
      <c r="AM109" s="27" t="str">
        <f t="shared" si="280"/>
        <v>-</v>
      </c>
      <c r="AN109" s="138" t="str">
        <f t="shared" ref="AN109:AN113" si="368">IF(AL109=$B109,CONCATENATE(".",$B$108),"")</f>
        <v/>
      </c>
      <c r="AO109" s="164" t="str">
        <f t="shared" si="356"/>
        <v>-</v>
      </c>
      <c r="AP109" s="19" t="str">
        <f t="shared" si="357"/>
        <v>-</v>
      </c>
      <c r="AQ109" s="28" t="str">
        <f t="shared" ref="AQ109:AQ113" si="369">IF(AO109=$B109,CONCATENATE(".",$B$108),"")</f>
        <v/>
      </c>
      <c r="AR109" s="164" t="str">
        <f t="shared" si="358"/>
        <v>-</v>
      </c>
      <c r="AS109" s="19" t="str">
        <f t="shared" si="275"/>
        <v>-</v>
      </c>
      <c r="AT109" s="28" t="str">
        <f t="shared" si="359"/>
        <v/>
      </c>
      <c r="AU109" s="164" t="str">
        <f t="shared" si="360"/>
        <v>-</v>
      </c>
      <c r="AV109" s="19" t="str">
        <f t="shared" si="276"/>
        <v>-</v>
      </c>
      <c r="AW109" s="28" t="str">
        <f t="shared" si="361"/>
        <v/>
      </c>
      <c r="AX109" s="164" t="str">
        <f t="shared" si="277"/>
        <v>-</v>
      </c>
      <c r="AY109" s="19" t="str">
        <f t="shared" si="362"/>
        <v>-</v>
      </c>
      <c r="AZ109" s="28" t="str">
        <f t="shared" si="363"/>
        <v/>
      </c>
      <c r="BA109" s="164" t="str">
        <f t="shared" si="278"/>
        <v>-</v>
      </c>
      <c r="BB109" s="19" t="str">
        <f t="shared" si="364"/>
        <v>-</v>
      </c>
      <c r="BC109" s="28" t="str">
        <f t="shared" si="365"/>
        <v/>
      </c>
    </row>
    <row r="110" spans="1:55" ht="15" thickBot="1">
      <c r="A110" s="177"/>
      <c r="B110" s="18" t="s">
        <v>85</v>
      </c>
      <c r="C110" s="19">
        <v>1</v>
      </c>
      <c r="D110" s="20">
        <v>5</v>
      </c>
      <c r="E110" s="20">
        <v>1000</v>
      </c>
      <c r="F110" s="19">
        <v>1</v>
      </c>
      <c r="G110" s="21">
        <v>0.04</v>
      </c>
      <c r="H110" s="19">
        <v>60</v>
      </c>
      <c r="I110" s="22">
        <v>0</v>
      </c>
      <c r="J110" s="19"/>
      <c r="K110" s="19" t="s">
        <v>8</v>
      </c>
      <c r="L110" s="20">
        <f>IF(AND($B$2&gt;=D110,$B$2&lt;=E110),H110/F110*G110*$B$2+IF(I110=1,$B$2),"-")</f>
        <v>240</v>
      </c>
      <c r="M110" s="20">
        <f>IF($L110="-","-",$L110/$H110)</f>
        <v>4</v>
      </c>
      <c r="N110" s="23">
        <f t="shared" ref="N110:N114" si="370">INT($B$3/H110)</f>
        <v>0</v>
      </c>
      <c r="O110" s="53" t="str">
        <f>IF(AND(M110&lt;&gt;"-",H110&lt;=$B$3),INT($B$3/H110)*L110,"wrong time or amount")</f>
        <v>wrong time or amount</v>
      </c>
      <c r="P110" s="20" t="str">
        <f>IF(OR(S110="no",S110="inactive"),"-",L110)</f>
        <v>-</v>
      </c>
      <c r="Q110" s="20" t="str">
        <f>IF($P110="-","-",$P110/$H110)</f>
        <v>-</v>
      </c>
      <c r="R110" s="20" t="str">
        <f>IF(OR($P110="-",$I110=1),"-",$P110/$H110)</f>
        <v>-</v>
      </c>
      <c r="S110" s="24" t="str">
        <f>IF(O110="wrong time or amount","no","yes")</f>
        <v>no</v>
      </c>
      <c r="T110" s="25" t="str">
        <f t="shared" si="342"/>
        <v>-</v>
      </c>
      <c r="U110" s="20" t="str">
        <f t="shared" si="343"/>
        <v>-</v>
      </c>
      <c r="V110" s="20" t="str">
        <f t="shared" si="344"/>
        <v/>
      </c>
      <c r="W110" s="26" t="str">
        <f t="shared" si="274"/>
        <v>-</v>
      </c>
      <c r="X110" s="28" t="str">
        <f t="shared" si="366"/>
        <v/>
      </c>
      <c r="Y110" s="25" t="str">
        <f t="shared" si="345"/>
        <v>-</v>
      </c>
      <c r="Z110" s="20" t="str">
        <f t="shared" si="279"/>
        <v>-</v>
      </c>
      <c r="AA110" s="20" t="str">
        <f t="shared" si="346"/>
        <v>-</v>
      </c>
      <c r="AB110" s="27" t="str">
        <f t="shared" si="347"/>
        <v/>
      </c>
      <c r="AC110" s="27" t="str">
        <f t="shared" si="123"/>
        <v>-</v>
      </c>
      <c r="AD110" s="138" t="str">
        <f t="shared" si="348"/>
        <v/>
      </c>
      <c r="AE110" s="144" t="str">
        <f t="shared" si="349"/>
        <v>-</v>
      </c>
      <c r="AF110" s="143" t="str">
        <f t="shared" si="350"/>
        <v>-</v>
      </c>
      <c r="AG110" s="27" t="str">
        <f t="shared" si="351"/>
        <v/>
      </c>
      <c r="AH110" s="27" t="str">
        <f t="shared" si="352"/>
        <v>-</v>
      </c>
      <c r="AI110" s="138" t="str">
        <f t="shared" si="367"/>
        <v/>
      </c>
      <c r="AJ110" s="144" t="str">
        <f t="shared" si="353"/>
        <v>-</v>
      </c>
      <c r="AK110" s="143" t="str">
        <f t="shared" si="354"/>
        <v>-</v>
      </c>
      <c r="AL110" s="27" t="str">
        <f t="shared" si="355"/>
        <v/>
      </c>
      <c r="AM110" s="27" t="str">
        <f t="shared" si="280"/>
        <v>-</v>
      </c>
      <c r="AN110" s="138" t="str">
        <f t="shared" si="368"/>
        <v/>
      </c>
      <c r="AO110" s="164" t="str">
        <f t="shared" si="356"/>
        <v>-</v>
      </c>
      <c r="AP110" s="19" t="str">
        <f t="shared" si="357"/>
        <v>-</v>
      </c>
      <c r="AQ110" s="28" t="str">
        <f t="shared" si="369"/>
        <v/>
      </c>
      <c r="AR110" s="164" t="str">
        <f t="shared" si="358"/>
        <v>-</v>
      </c>
      <c r="AS110" s="19" t="str">
        <f t="shared" si="275"/>
        <v>-</v>
      </c>
      <c r="AT110" s="28" t="str">
        <f t="shared" si="359"/>
        <v/>
      </c>
      <c r="AU110" s="164" t="str">
        <f t="shared" si="360"/>
        <v>-</v>
      </c>
      <c r="AV110" s="19" t="str">
        <f t="shared" si="276"/>
        <v>-</v>
      </c>
      <c r="AW110" s="28" t="str">
        <f t="shared" si="361"/>
        <v/>
      </c>
      <c r="AX110" s="164" t="str">
        <f t="shared" si="277"/>
        <v>-</v>
      </c>
      <c r="AY110" s="19" t="str">
        <f t="shared" si="362"/>
        <v>-</v>
      </c>
      <c r="AZ110" s="28" t="str">
        <f t="shared" si="363"/>
        <v/>
      </c>
      <c r="BA110" s="164" t="str">
        <f t="shared" si="278"/>
        <v>-</v>
      </c>
      <c r="BB110" s="19" t="str">
        <f t="shared" si="364"/>
        <v>-</v>
      </c>
      <c r="BC110" s="28" t="str">
        <f t="shared" si="365"/>
        <v/>
      </c>
    </row>
    <row r="111" spans="1:55" ht="15" thickBot="1">
      <c r="A111" s="177"/>
      <c r="B111" s="18" t="s">
        <v>86</v>
      </c>
      <c r="C111" s="19">
        <v>1</v>
      </c>
      <c r="D111" s="20">
        <v>200</v>
      </c>
      <c r="E111" s="20">
        <v>3000</v>
      </c>
      <c r="F111" s="19">
        <v>6</v>
      </c>
      <c r="G111" s="21">
        <v>0.12</v>
      </c>
      <c r="H111" s="19">
        <v>60</v>
      </c>
      <c r="I111" s="22">
        <v>1</v>
      </c>
      <c r="J111" s="19"/>
      <c r="K111" s="19" t="s">
        <v>8</v>
      </c>
      <c r="L111" s="20" t="str">
        <f>IF(AND($B$2&gt;=D111,$B$2&lt;=E111),H111/F111*G111*$B$2+IF(I111=1,$B$2),"-")</f>
        <v>-</v>
      </c>
      <c r="M111" s="20" t="str">
        <f>IF($L111="-","-",$L111/$H111)</f>
        <v>-</v>
      </c>
      <c r="N111" s="23">
        <f t="shared" si="370"/>
        <v>0</v>
      </c>
      <c r="O111" s="53" t="str">
        <f>IF(AND(M111&lt;&gt;"-",H111&lt;=$B$3),INT($B$3/H111)*L111,"wrong time or amount")</f>
        <v>wrong time or amount</v>
      </c>
      <c r="P111" s="20" t="str">
        <f>IF(OR(S111="no",S111="inactive"),"-",L111)</f>
        <v>-</v>
      </c>
      <c r="Q111" s="20" t="str">
        <f>IF($P111="-","-",$P111/$H111)</f>
        <v>-</v>
      </c>
      <c r="R111" s="20" t="str">
        <f>IF(OR($P111="-",$I111=1),"-",$P111/$H111)</f>
        <v>-</v>
      </c>
      <c r="S111" s="24" t="str">
        <f>IF(O111="wrong time or amount","no","yes")</f>
        <v>no</v>
      </c>
      <c r="T111" s="25" t="str">
        <f t="shared" si="342"/>
        <v>-</v>
      </c>
      <c r="U111" s="20" t="str">
        <f t="shared" si="343"/>
        <v>-</v>
      </c>
      <c r="V111" s="20" t="str">
        <f t="shared" si="344"/>
        <v/>
      </c>
      <c r="W111" s="26" t="str">
        <f t="shared" si="274"/>
        <v>-</v>
      </c>
      <c r="X111" s="28" t="str">
        <f t="shared" si="366"/>
        <v/>
      </c>
      <c r="Y111" s="25" t="str">
        <f t="shared" si="345"/>
        <v>-</v>
      </c>
      <c r="Z111" s="20" t="str">
        <f t="shared" si="279"/>
        <v>-</v>
      </c>
      <c r="AA111" s="20" t="str">
        <f t="shared" si="346"/>
        <v>-</v>
      </c>
      <c r="AB111" s="27" t="str">
        <f t="shared" si="347"/>
        <v/>
      </c>
      <c r="AC111" s="27" t="str">
        <f t="shared" si="123"/>
        <v>-</v>
      </c>
      <c r="AD111" s="138" t="str">
        <f t="shared" si="348"/>
        <v/>
      </c>
      <c r="AE111" s="144" t="str">
        <f t="shared" si="349"/>
        <v>-</v>
      </c>
      <c r="AF111" s="143" t="str">
        <f t="shared" si="350"/>
        <v>-</v>
      </c>
      <c r="AG111" s="27" t="str">
        <f t="shared" si="351"/>
        <v/>
      </c>
      <c r="AH111" s="27" t="str">
        <f t="shared" si="352"/>
        <v>-</v>
      </c>
      <c r="AI111" s="138" t="str">
        <f t="shared" si="367"/>
        <v/>
      </c>
      <c r="AJ111" s="144" t="str">
        <f t="shared" si="353"/>
        <v>-</v>
      </c>
      <c r="AK111" s="143" t="str">
        <f t="shared" si="354"/>
        <v>-</v>
      </c>
      <c r="AL111" s="27" t="str">
        <f t="shared" si="355"/>
        <v/>
      </c>
      <c r="AM111" s="27" t="str">
        <f t="shared" si="280"/>
        <v>-</v>
      </c>
      <c r="AN111" s="138" t="str">
        <f t="shared" si="368"/>
        <v/>
      </c>
      <c r="AO111" s="164" t="str">
        <f t="shared" si="356"/>
        <v>-</v>
      </c>
      <c r="AP111" s="19" t="str">
        <f t="shared" si="357"/>
        <v>-</v>
      </c>
      <c r="AQ111" s="28" t="str">
        <f t="shared" si="369"/>
        <v/>
      </c>
      <c r="AR111" s="164" t="str">
        <f t="shared" si="358"/>
        <v>-</v>
      </c>
      <c r="AS111" s="19" t="str">
        <f t="shared" si="275"/>
        <v>-</v>
      </c>
      <c r="AT111" s="28" t="str">
        <f t="shared" si="359"/>
        <v/>
      </c>
      <c r="AU111" s="164" t="str">
        <f t="shared" si="360"/>
        <v>-</v>
      </c>
      <c r="AV111" s="19" t="str">
        <f t="shared" si="276"/>
        <v>-</v>
      </c>
      <c r="AW111" s="28" t="str">
        <f t="shared" si="361"/>
        <v/>
      </c>
      <c r="AX111" s="164" t="str">
        <f t="shared" si="277"/>
        <v>-</v>
      </c>
      <c r="AY111" s="19" t="str">
        <f t="shared" si="362"/>
        <v>-</v>
      </c>
      <c r="AZ111" s="28" t="str">
        <f t="shared" si="363"/>
        <v/>
      </c>
      <c r="BA111" s="164" t="str">
        <f t="shared" si="278"/>
        <v>-</v>
      </c>
      <c r="BB111" s="19" t="str">
        <f t="shared" si="364"/>
        <v>-</v>
      </c>
      <c r="BC111" s="28" t="str">
        <f t="shared" si="365"/>
        <v/>
      </c>
    </row>
    <row r="112" spans="1:55" ht="15" thickBot="1">
      <c r="A112" s="177"/>
      <c r="B112" s="41" t="s">
        <v>87</v>
      </c>
      <c r="C112" s="19">
        <v>1</v>
      </c>
      <c r="D112" s="3">
        <v>1</v>
      </c>
      <c r="E112" s="3">
        <v>10000</v>
      </c>
      <c r="F112" s="4">
        <v>3</v>
      </c>
      <c r="G112" s="5">
        <v>0.15</v>
      </c>
      <c r="H112" s="4">
        <v>30</v>
      </c>
      <c r="I112" s="22">
        <v>0</v>
      </c>
      <c r="K112" s="19" t="s">
        <v>8</v>
      </c>
      <c r="L112" s="20">
        <f>IF(AND($B$2&gt;=D112,$B$2&lt;=E112),H112/F112*G112*$B$2+IF(I112=1,$B$2),"-")</f>
        <v>150</v>
      </c>
      <c r="M112" s="20">
        <f>IF($L112="-","-",$L112/$H112)</f>
        <v>5</v>
      </c>
      <c r="N112" s="23">
        <f t="shared" si="370"/>
        <v>1</v>
      </c>
      <c r="O112" s="53">
        <f>IF(AND(M112&lt;&gt;"-",H112&lt;=$B$3),INT($B$3/H112)*L112,"wrong time or amount")</f>
        <v>150</v>
      </c>
      <c r="P112" s="20">
        <f>IF(OR(S112="no",S112="inactive"),"-",L112)</f>
        <v>150</v>
      </c>
      <c r="Q112" s="20">
        <f>IF($P112="-","-",$P112/$H112)</f>
        <v>5</v>
      </c>
      <c r="R112" s="20">
        <f>IF(OR($P112="-",$I112=1),"-",$P112/$H112)</f>
        <v>5</v>
      </c>
      <c r="S112" s="24" t="str">
        <f>IF(O112="wrong time or amount","no","yes")</f>
        <v>yes</v>
      </c>
      <c r="T112" s="25">
        <f t="shared" si="342"/>
        <v>30</v>
      </c>
      <c r="U112" s="20" t="str">
        <f t="shared" si="343"/>
        <v>-</v>
      </c>
      <c r="V112" s="20" t="str">
        <f t="shared" si="344"/>
        <v/>
      </c>
      <c r="W112" s="26" t="str">
        <f t="shared" si="274"/>
        <v>-</v>
      </c>
      <c r="X112" s="28" t="str">
        <f t="shared" si="366"/>
        <v/>
      </c>
      <c r="Y112" s="25" t="str">
        <f t="shared" si="345"/>
        <v>-</v>
      </c>
      <c r="Z112" s="20">
        <f t="shared" si="279"/>
        <v>150</v>
      </c>
      <c r="AA112" s="20" t="str">
        <f t="shared" si="346"/>
        <v>-</v>
      </c>
      <c r="AB112" s="27" t="str">
        <f t="shared" si="347"/>
        <v/>
      </c>
      <c r="AC112" s="27" t="str">
        <f t="shared" si="123"/>
        <v>-</v>
      </c>
      <c r="AD112" s="138" t="str">
        <f t="shared" si="348"/>
        <v/>
      </c>
      <c r="AE112" s="144" t="str">
        <f t="shared" si="349"/>
        <v>-</v>
      </c>
      <c r="AF112" s="143" t="str">
        <f t="shared" si="350"/>
        <v>-</v>
      </c>
      <c r="AG112" s="27" t="str">
        <f t="shared" si="351"/>
        <v/>
      </c>
      <c r="AH112" s="27" t="str">
        <f t="shared" si="352"/>
        <v>-</v>
      </c>
      <c r="AI112" s="138" t="str">
        <f t="shared" si="367"/>
        <v/>
      </c>
      <c r="AJ112" s="144" t="str">
        <f t="shared" si="353"/>
        <v>-</v>
      </c>
      <c r="AK112" s="143" t="str">
        <f t="shared" si="354"/>
        <v>-</v>
      </c>
      <c r="AL112" s="27" t="str">
        <f t="shared" si="355"/>
        <v/>
      </c>
      <c r="AM112" s="27" t="str">
        <f t="shared" si="280"/>
        <v>-</v>
      </c>
      <c r="AN112" s="138" t="str">
        <f t="shared" si="368"/>
        <v/>
      </c>
      <c r="AO112" s="164" t="str">
        <f t="shared" si="356"/>
        <v>-</v>
      </c>
      <c r="AP112" s="19" t="str">
        <f t="shared" si="357"/>
        <v>-</v>
      </c>
      <c r="AQ112" s="28" t="str">
        <f t="shared" si="369"/>
        <v/>
      </c>
      <c r="AR112" s="164" t="str">
        <f t="shared" si="358"/>
        <v>-</v>
      </c>
      <c r="AS112" s="19" t="str">
        <f t="shared" si="275"/>
        <v>-</v>
      </c>
      <c r="AT112" s="28" t="str">
        <f t="shared" si="359"/>
        <v/>
      </c>
      <c r="AU112" s="164" t="str">
        <f t="shared" si="360"/>
        <v>-</v>
      </c>
      <c r="AV112" s="19" t="str">
        <f t="shared" si="276"/>
        <v>-</v>
      </c>
      <c r="AW112" s="28" t="str">
        <f t="shared" si="361"/>
        <v/>
      </c>
      <c r="AX112" s="164" t="str">
        <f t="shared" si="277"/>
        <v>-</v>
      </c>
      <c r="AY112" s="19" t="str">
        <f t="shared" si="362"/>
        <v>-</v>
      </c>
      <c r="AZ112" s="28" t="str">
        <f t="shared" si="363"/>
        <v/>
      </c>
      <c r="BA112" s="164" t="str">
        <f t="shared" si="278"/>
        <v>-</v>
      </c>
      <c r="BB112" s="19" t="str">
        <f t="shared" si="364"/>
        <v>-</v>
      </c>
      <c r="BC112" s="28" t="str">
        <f t="shared" si="365"/>
        <v/>
      </c>
    </row>
    <row r="113" spans="1:55" ht="15" thickBot="1">
      <c r="A113" s="178"/>
      <c r="B113" s="18" t="s">
        <v>88</v>
      </c>
      <c r="C113" s="19">
        <v>1</v>
      </c>
      <c r="D113" s="50">
        <v>50</v>
      </c>
      <c r="E113" s="50">
        <v>3000</v>
      </c>
      <c r="F113" s="56">
        <v>5</v>
      </c>
      <c r="G113" s="51">
        <v>0.35</v>
      </c>
      <c r="H113" s="22">
        <v>20</v>
      </c>
      <c r="I113" s="22">
        <v>0</v>
      </c>
      <c r="J113" s="22"/>
      <c r="K113" s="19" t="s">
        <v>8</v>
      </c>
      <c r="L113" s="20">
        <f>IF(AND($B$2&gt;=D113,$B$2&lt;=E113),H113/F113*G113*$B$2+IF(I113=1,$B$2),"-")</f>
        <v>140</v>
      </c>
      <c r="M113" s="20">
        <f>IF($L113="-","-",$L113/$H113)</f>
        <v>7</v>
      </c>
      <c r="N113" s="23">
        <f t="shared" si="370"/>
        <v>1</v>
      </c>
      <c r="O113" s="53">
        <f>IF(AND(M113&lt;&gt;"-",H113&lt;=$B$3),INT($B$3/H113)*L113,"wrong time or amount")</f>
        <v>140</v>
      </c>
      <c r="P113" s="20">
        <f>IF(OR(S113="no",S113="inactive"),"-",L113)</f>
        <v>140</v>
      </c>
      <c r="Q113" s="20">
        <f>IF($P113="-","-",$P113/$H113)</f>
        <v>7</v>
      </c>
      <c r="R113" s="20">
        <f>IF(OR($P113="-",$I113=1),"-",$P113/$H113)</f>
        <v>7</v>
      </c>
      <c r="S113" s="24" t="str">
        <f>IF(O113="wrong time or amount","no","yes")</f>
        <v>yes</v>
      </c>
      <c r="T113" s="25">
        <f t="shared" si="342"/>
        <v>20</v>
      </c>
      <c r="U113" s="20" t="str">
        <f t="shared" si="343"/>
        <v>-</v>
      </c>
      <c r="V113" s="20" t="str">
        <f t="shared" si="344"/>
        <v/>
      </c>
      <c r="W113" s="26" t="str">
        <f t="shared" si="274"/>
        <v>-</v>
      </c>
      <c r="X113" s="28" t="str">
        <f t="shared" si="366"/>
        <v/>
      </c>
      <c r="Y113" s="25" t="str">
        <f t="shared" si="345"/>
        <v>-</v>
      </c>
      <c r="Z113" s="20">
        <f t="shared" si="279"/>
        <v>140</v>
      </c>
      <c r="AA113" s="20" t="str">
        <f t="shared" si="346"/>
        <v>-</v>
      </c>
      <c r="AB113" s="27" t="str">
        <f t="shared" si="347"/>
        <v/>
      </c>
      <c r="AC113" s="27" t="str">
        <f t="shared" si="123"/>
        <v>-</v>
      </c>
      <c r="AD113" s="138" t="str">
        <f t="shared" si="348"/>
        <v/>
      </c>
      <c r="AE113" s="144" t="str">
        <f t="shared" si="349"/>
        <v>-</v>
      </c>
      <c r="AF113" s="143" t="str">
        <f t="shared" si="350"/>
        <v>-</v>
      </c>
      <c r="AG113" s="27" t="str">
        <f t="shared" si="351"/>
        <v/>
      </c>
      <c r="AH113" s="27" t="str">
        <f t="shared" si="352"/>
        <v>-</v>
      </c>
      <c r="AI113" s="138" t="str">
        <f t="shared" si="367"/>
        <v/>
      </c>
      <c r="AJ113" s="144" t="str">
        <f t="shared" si="353"/>
        <v>-</v>
      </c>
      <c r="AK113" s="143" t="str">
        <f t="shared" si="354"/>
        <v>-</v>
      </c>
      <c r="AL113" s="27" t="str">
        <f t="shared" si="355"/>
        <v/>
      </c>
      <c r="AM113" s="27" t="str">
        <f t="shared" si="280"/>
        <v>-</v>
      </c>
      <c r="AN113" s="138" t="str">
        <f t="shared" si="368"/>
        <v/>
      </c>
      <c r="AO113" s="164" t="str">
        <f t="shared" si="356"/>
        <v>-</v>
      </c>
      <c r="AP113" s="19" t="str">
        <f t="shared" si="357"/>
        <v>-</v>
      </c>
      <c r="AQ113" s="28" t="str">
        <f t="shared" si="369"/>
        <v/>
      </c>
      <c r="AR113" s="164" t="str">
        <f t="shared" si="358"/>
        <v>-</v>
      </c>
      <c r="AS113" s="19" t="str">
        <f t="shared" si="275"/>
        <v>-</v>
      </c>
      <c r="AT113" s="28" t="str">
        <f t="shared" si="359"/>
        <v/>
      </c>
      <c r="AU113" s="164" t="str">
        <f t="shared" si="360"/>
        <v>-</v>
      </c>
      <c r="AV113" s="19" t="str">
        <f t="shared" si="276"/>
        <v>-</v>
      </c>
      <c r="AW113" s="28" t="str">
        <f t="shared" si="361"/>
        <v/>
      </c>
      <c r="AX113" s="164" t="str">
        <f t="shared" si="277"/>
        <v>SummerWind</v>
      </c>
      <c r="AY113" s="19" t="str">
        <f t="shared" si="362"/>
        <v>.SummerWind</v>
      </c>
      <c r="AZ113" s="28" t="str">
        <f t="shared" si="363"/>
        <v>.Invegus</v>
      </c>
      <c r="BA113" s="164" t="str">
        <f t="shared" si="278"/>
        <v>-</v>
      </c>
      <c r="BB113" s="19" t="str">
        <f t="shared" si="364"/>
        <v>-</v>
      </c>
      <c r="BC113" s="28" t="str">
        <f t="shared" si="365"/>
        <v/>
      </c>
    </row>
    <row r="114" spans="1:55" s="110" customFormat="1" ht="15" thickBot="1">
      <c r="B114" s="114"/>
      <c r="C114" s="115"/>
      <c r="D114" s="116"/>
      <c r="E114" s="116"/>
      <c r="F114" s="115"/>
      <c r="G114" s="117"/>
      <c r="H114" s="115"/>
      <c r="I114" s="115"/>
      <c r="J114" s="115"/>
      <c r="K114" s="115"/>
      <c r="L114" s="116"/>
      <c r="M114" s="116"/>
      <c r="N114" s="122" t="e">
        <f t="shared" si="370"/>
        <v>#DIV/0!</v>
      </c>
      <c r="O114" s="116"/>
      <c r="P114" s="116"/>
      <c r="Q114" s="116"/>
      <c r="R114" s="116"/>
      <c r="S114" s="116"/>
      <c r="T114" s="116"/>
      <c r="U114" s="116"/>
      <c r="V114" s="116"/>
      <c r="W114" s="116"/>
      <c r="X114" s="121"/>
      <c r="Y114" s="119"/>
      <c r="Z114" s="120"/>
      <c r="AA114" s="120"/>
      <c r="AB114" s="120"/>
      <c r="AC114" s="120"/>
      <c r="AD114" s="140"/>
      <c r="AE114" s="119"/>
      <c r="AF114" s="120"/>
      <c r="AG114" s="120"/>
      <c r="AH114" s="120"/>
      <c r="AI114" s="140"/>
      <c r="AJ114" s="119"/>
      <c r="AK114" s="120"/>
      <c r="AL114" s="120"/>
      <c r="AM114" s="120"/>
      <c r="AN114" s="140"/>
      <c r="AO114" s="124"/>
      <c r="AP114" s="125"/>
      <c r="AQ114" s="154"/>
      <c r="AR114" s="124"/>
      <c r="AS114" s="125"/>
      <c r="AT114" s="154"/>
      <c r="AU114" s="124"/>
      <c r="AV114" s="125"/>
      <c r="AW114" s="154"/>
      <c r="AX114" s="164" t="str">
        <f t="shared" si="277"/>
        <v>-</v>
      </c>
      <c r="AY114" s="125"/>
      <c r="AZ114" s="154"/>
      <c r="BA114" s="164" t="str">
        <f t="shared" si="278"/>
        <v>-</v>
      </c>
      <c r="BB114" s="125"/>
      <c r="BC114" s="154"/>
    </row>
    <row r="115" spans="1:55">
      <c r="A115" s="176"/>
      <c r="B115" s="54" t="s">
        <v>64</v>
      </c>
      <c r="C115" s="8"/>
      <c r="D115" s="9" t="s">
        <v>0</v>
      </c>
      <c r="E115" s="9" t="s">
        <v>19</v>
      </c>
      <c r="F115" s="8" t="s">
        <v>11</v>
      </c>
      <c r="G115" s="10" t="s">
        <v>3</v>
      </c>
      <c r="H115" s="8" t="s">
        <v>4</v>
      </c>
      <c r="I115" s="8" t="s">
        <v>5</v>
      </c>
      <c r="J115" s="8"/>
      <c r="K115" s="8" t="s">
        <v>6</v>
      </c>
      <c r="L115" s="9" t="s">
        <v>9</v>
      </c>
      <c r="M115" s="9" t="s">
        <v>10</v>
      </c>
      <c r="N115" s="6">
        <v>17.579999999999998</v>
      </c>
      <c r="O115" s="55" t="s">
        <v>36</v>
      </c>
      <c r="P115" s="9" t="s">
        <v>37</v>
      </c>
      <c r="Q115" s="9" t="s">
        <v>10</v>
      </c>
      <c r="R115" s="9" t="s">
        <v>10</v>
      </c>
      <c r="S115" s="12" t="s">
        <v>17</v>
      </c>
      <c r="T115" s="25" t="str">
        <f t="shared" ref="T115:T120" si="371">IF(S115="yes",H115,"-")</f>
        <v>-</v>
      </c>
      <c r="U115" s="20" t="str">
        <f t="shared" ref="U115:U120" si="372">IF(T115=$T$132,P115,"-")</f>
        <v>-</v>
      </c>
      <c r="V115" s="20" t="str">
        <f t="shared" ref="V115:V120" si="373">IF(U115=$U$132,B115,"")</f>
        <v/>
      </c>
      <c r="W115" s="26" t="str">
        <f t="shared" si="274"/>
        <v>-</v>
      </c>
      <c r="X115" s="28" t="str">
        <f>IF(V115=$B115,CONCATENATE(".",$B$115),"")</f>
        <v/>
      </c>
      <c r="Y115" s="25" t="str">
        <f t="shared" ref="Y115:Y120" si="374">IF(Z115=$Z$132,H115,"-")</f>
        <v>-</v>
      </c>
      <c r="Z115" s="20" t="str">
        <f t="shared" si="279"/>
        <v>-</v>
      </c>
      <c r="AA115" s="20" t="str">
        <f t="shared" ref="AA115:AA120" si="375">IF(Z115=$Z$132,Q115,"-")</f>
        <v>-</v>
      </c>
      <c r="AB115" s="27" t="str">
        <f t="shared" ref="AB115:AB120" si="376">IF(Z115=$Z$132,B115,"")</f>
        <v/>
      </c>
      <c r="AC115" s="27" t="str">
        <f t="shared" si="123"/>
        <v>-</v>
      </c>
      <c r="AD115" s="138" t="str">
        <f>IF(AB115=B115,CONCATENATE(".",$B$115),"")</f>
        <v/>
      </c>
      <c r="AE115" s="144" t="str">
        <f t="shared" ref="AE115:AE120" si="377">IF($Z115=$Z$133,$Q115,"-")</f>
        <v>-</v>
      </c>
      <c r="AF115" s="143" t="str">
        <f t="shared" ref="AF115:AF120" si="378">IF($Z115=$Z$133,$H115,"-")</f>
        <v>-</v>
      </c>
      <c r="AG115" s="27" t="str">
        <f t="shared" ref="AG115:AG120" si="379">IF(Z115=$Z$133,B115,"")</f>
        <v/>
      </c>
      <c r="AH115" s="27" t="str">
        <f t="shared" ref="AH115:AH120" si="380">IF(AG115&lt;&gt;"",CONCATENATE(".",AG115),"-")</f>
        <v>-</v>
      </c>
      <c r="AI115" s="138" t="str">
        <f>IF(AG115=$B115,CONCATENATE(".",$B$115),"")</f>
        <v/>
      </c>
      <c r="AJ115" s="144" t="str">
        <f t="shared" ref="AJ115:AJ120" si="381">IF(Z115=$Z$134,$Q115,"-")</f>
        <v>-</v>
      </c>
      <c r="AK115" s="143" t="str">
        <f t="shared" ref="AK115:AK120" si="382">IF($Z115=$Z$134,$H115,"-")</f>
        <v>-</v>
      </c>
      <c r="AL115" s="27" t="str">
        <f t="shared" ref="AL115:AL120" si="383">IF(Z115=$Z$134,B115,"")</f>
        <v/>
      </c>
      <c r="AM115" s="27" t="str">
        <f t="shared" si="280"/>
        <v>-</v>
      </c>
      <c r="AN115" s="138" t="str">
        <f>IF(AL115=$B115,CONCATENATE(".",$B$115),"")</f>
        <v/>
      </c>
      <c r="AO115" s="164" t="str">
        <f>IF(R115=$R$132,$B115,"-")</f>
        <v>-</v>
      </c>
      <c r="AP115" s="19" t="str">
        <f>IF(AO115=B115,CONCATENATE(".",$B115),"-")</f>
        <v>-</v>
      </c>
      <c r="AQ115" s="28" t="str">
        <f>IF(AO115=$B115,CONCATENATE(".",$B$115),"")</f>
        <v/>
      </c>
      <c r="AR115" s="164" t="str">
        <f>IF(R115=$R$133,$B115,"-")</f>
        <v>-</v>
      </c>
      <c r="AS115" s="19" t="str">
        <f t="shared" si="275"/>
        <v>-</v>
      </c>
      <c r="AT115" s="28" t="str">
        <f>IF(AR115=$B115,CONCATENATE(".",$B$115),"")</f>
        <v/>
      </c>
      <c r="AU115" s="164" t="str">
        <f>IF($R115=$R$134,$B115,"-")</f>
        <v>-</v>
      </c>
      <c r="AV115" s="19" t="str">
        <f t="shared" si="276"/>
        <v>-</v>
      </c>
      <c r="AW115" s="28" t="str">
        <f>IF(AU115=$B115,CONCATENATE(".",$B$115),"")</f>
        <v/>
      </c>
      <c r="AX115" s="164" t="str">
        <f t="shared" si="277"/>
        <v>-</v>
      </c>
      <c r="AY115" s="19" t="str">
        <f t="shared" ref="AY115:AY119" si="384">IF(AX115=$B115,CONCATENATE(".",$B115),"-")</f>
        <v>-</v>
      </c>
      <c r="AZ115" s="28" t="str">
        <f t="shared" ref="AZ115:AZ119" si="385">IF(AX115=$B115,CONCATENATE(".",$B$115),"")</f>
        <v/>
      </c>
      <c r="BA115" s="164" t="str">
        <f t="shared" si="278"/>
        <v>-</v>
      </c>
      <c r="BB115" s="19" t="str">
        <f t="shared" ref="BB115:BB119" si="386">IF(BA115=$B115,CONCATENATE(".",$B115),"-")</f>
        <v>-</v>
      </c>
      <c r="BC115" s="28" t="str">
        <f t="shared" ref="BC115:BC119" si="387">IF(BA115=$B115,CONCATENATE(".",$B$115),"")</f>
        <v/>
      </c>
    </row>
    <row r="116" spans="1:55" ht="15" thickBot="1">
      <c r="A116" s="177"/>
      <c r="B116" s="18" t="s">
        <v>89</v>
      </c>
      <c r="C116" s="19">
        <v>1</v>
      </c>
      <c r="D116" s="20">
        <v>10</v>
      </c>
      <c r="E116" s="20">
        <v>100</v>
      </c>
      <c r="F116" s="19">
        <v>7</v>
      </c>
      <c r="G116" s="21">
        <v>4.0599999999999997E-2</v>
      </c>
      <c r="H116" s="19">
        <v>364</v>
      </c>
      <c r="I116" s="22">
        <v>0</v>
      </c>
      <c r="J116" s="19"/>
      <c r="K116" s="19" t="s">
        <v>8</v>
      </c>
      <c r="L116" s="20">
        <f>IF(AND($B$2&gt;=D116,$B$2&lt;=E116),H116/F116*G116*$B$2+IF(I116=1,$B$2),"-")</f>
        <v>211.11999999999998</v>
      </c>
      <c r="M116" s="20">
        <f>IF($L116="-","-",$L116/$H116)</f>
        <v>0.57999999999999996</v>
      </c>
      <c r="N116" s="23">
        <f t="shared" ref="N116:N120" si="388">INT($B$3/H116)</f>
        <v>0</v>
      </c>
      <c r="O116" s="53" t="str">
        <f>IF(AND(M116&lt;&gt;"-",H116&lt;=$B$3),INT($B$3/H116)*L116,"wrong time or amount")</f>
        <v>wrong time or amount</v>
      </c>
      <c r="P116" s="20" t="str">
        <f>IF(OR(S116="no",S116="inactive"),"-",L116)</f>
        <v>-</v>
      </c>
      <c r="Q116" s="20" t="str">
        <f>IF($P116="-","-",$P116/$H116)</f>
        <v>-</v>
      </c>
      <c r="R116" s="20" t="str">
        <f>IF(OR($P116="-",$I116=1),"-",$P116/$H116)</f>
        <v>-</v>
      </c>
      <c r="S116" s="24" t="str">
        <f>IF(O116="wrong time or amount","no","yes")</f>
        <v>no</v>
      </c>
      <c r="T116" s="25" t="str">
        <f t="shared" si="371"/>
        <v>-</v>
      </c>
      <c r="U116" s="20" t="str">
        <f t="shared" si="372"/>
        <v>-</v>
      </c>
      <c r="V116" s="20" t="str">
        <f t="shared" si="373"/>
        <v/>
      </c>
      <c r="W116" s="26" t="str">
        <f t="shared" si="274"/>
        <v>-</v>
      </c>
      <c r="X116" s="28" t="str">
        <f t="shared" ref="X116:X119" si="389">IF(V116=$B116,CONCATENATE(".",$B$115),"")</f>
        <v/>
      </c>
      <c r="Y116" s="25" t="str">
        <f t="shared" si="374"/>
        <v>-</v>
      </c>
      <c r="Z116" s="20" t="str">
        <f t="shared" si="279"/>
        <v>-</v>
      </c>
      <c r="AA116" s="20" t="str">
        <f t="shared" si="375"/>
        <v>-</v>
      </c>
      <c r="AB116" s="27" t="str">
        <f t="shared" si="376"/>
        <v/>
      </c>
      <c r="AC116" s="27" t="str">
        <f t="shared" si="123"/>
        <v>-</v>
      </c>
      <c r="AD116" s="138" t="str">
        <f>IF(AB116=B116,CONCATENATE(".",$B$115),"")</f>
        <v/>
      </c>
      <c r="AE116" s="144" t="str">
        <f t="shared" si="377"/>
        <v>-</v>
      </c>
      <c r="AF116" s="143" t="str">
        <f t="shared" si="378"/>
        <v>-</v>
      </c>
      <c r="AG116" s="27" t="str">
        <f t="shared" si="379"/>
        <v/>
      </c>
      <c r="AH116" s="27" t="str">
        <f t="shared" si="380"/>
        <v>-</v>
      </c>
      <c r="AI116" s="138" t="str">
        <f t="shared" ref="AI116:AI119" si="390">IF(AG116=$B116,CONCATENATE(".",$B$115),"")</f>
        <v/>
      </c>
      <c r="AJ116" s="144" t="str">
        <f t="shared" si="381"/>
        <v>-</v>
      </c>
      <c r="AK116" s="143" t="str">
        <f t="shared" si="382"/>
        <v>-</v>
      </c>
      <c r="AL116" s="27" t="str">
        <f t="shared" si="383"/>
        <v/>
      </c>
      <c r="AM116" s="27" t="str">
        <f t="shared" si="280"/>
        <v>-</v>
      </c>
      <c r="AN116" s="138" t="str">
        <f t="shared" ref="AN116:AN119" si="391">IF(AL116=$B116,CONCATENATE(".",$B$115),"")</f>
        <v/>
      </c>
      <c r="AO116" s="164" t="str">
        <f>IF(R116=$R$132,$B116,"-")</f>
        <v>-</v>
      </c>
      <c r="AP116" s="19" t="str">
        <f>IF(AO116=B116,CONCATENATE(".",$B116),"-")</f>
        <v>-</v>
      </c>
      <c r="AQ116" s="28" t="str">
        <f t="shared" ref="AQ116:AQ119" si="392">IF(AO116=$B116,CONCATENATE(".",$B$115),"")</f>
        <v/>
      </c>
      <c r="AR116" s="164" t="str">
        <f>IF(R116=$R$133,$B116,"-")</f>
        <v>-</v>
      </c>
      <c r="AS116" s="19" t="str">
        <f t="shared" si="275"/>
        <v>-</v>
      </c>
      <c r="AT116" s="28" t="str">
        <f t="shared" ref="AT116:AT119" si="393">IF(AR116=$B116,CONCATENATE(".",$B$115),"")</f>
        <v/>
      </c>
      <c r="AU116" s="164" t="str">
        <f>IF($R116=$R$134,$B116,"-")</f>
        <v>-</v>
      </c>
      <c r="AV116" s="19" t="str">
        <f t="shared" si="276"/>
        <v>-</v>
      </c>
      <c r="AW116" s="28" t="str">
        <f t="shared" ref="AW116:AW119" si="394">IF(AU116=$B116,CONCATENATE(".",$B$115),"")</f>
        <v/>
      </c>
      <c r="AX116" s="164" t="str">
        <f t="shared" si="277"/>
        <v>-</v>
      </c>
      <c r="AY116" s="19" t="str">
        <f t="shared" si="384"/>
        <v>-</v>
      </c>
      <c r="AZ116" s="28" t="str">
        <f t="shared" si="385"/>
        <v/>
      </c>
      <c r="BA116" s="164" t="str">
        <f t="shared" si="278"/>
        <v>-</v>
      </c>
      <c r="BB116" s="19" t="str">
        <f t="shared" si="386"/>
        <v>-</v>
      </c>
      <c r="BC116" s="28" t="str">
        <f t="shared" si="387"/>
        <v/>
      </c>
    </row>
    <row r="117" spans="1:55" ht="15" thickBot="1">
      <c r="A117" s="177"/>
      <c r="B117" s="18" t="s">
        <v>90</v>
      </c>
      <c r="C117" s="19">
        <v>1</v>
      </c>
      <c r="D117" s="20">
        <v>100</v>
      </c>
      <c r="E117" s="20">
        <v>2000</v>
      </c>
      <c r="F117" s="19">
        <v>7</v>
      </c>
      <c r="G117" s="21">
        <v>4.4999999999999998E-2</v>
      </c>
      <c r="H117" s="19">
        <v>364</v>
      </c>
      <c r="I117" s="22">
        <v>0</v>
      </c>
      <c r="J117" s="19"/>
      <c r="K117" s="19" t="s">
        <v>8</v>
      </c>
      <c r="L117" s="20">
        <f>IF(AND($B$2&gt;=D117,$B$2&lt;=E117),H117/F117*G117*$B$2+IF(I117=1,$B$2),"-")</f>
        <v>234</v>
      </c>
      <c r="M117" s="20">
        <f>IF($L117="-","-",$L117/$H117)</f>
        <v>0.6428571428571429</v>
      </c>
      <c r="N117" s="23">
        <f t="shared" si="388"/>
        <v>0</v>
      </c>
      <c r="O117" s="53" t="str">
        <f>IF(AND(M117&lt;&gt;"-",H117&lt;=$B$3),INT($B$3/H117)*L117,"wrong time or amount")</f>
        <v>wrong time or amount</v>
      </c>
      <c r="P117" s="20" t="str">
        <f>IF(OR(S117="no",S117="inactive"),"-",L117)</f>
        <v>-</v>
      </c>
      <c r="Q117" s="20" t="str">
        <f>IF($P117="-","-",$P117/$H117)</f>
        <v>-</v>
      </c>
      <c r="R117" s="20" t="str">
        <f>IF(OR($P117="-",$I117=1),"-",$P117/$H117)</f>
        <v>-</v>
      </c>
      <c r="S117" s="24" t="str">
        <f>IF(O117="wrong time or amount","no","yes")</f>
        <v>no</v>
      </c>
      <c r="T117" s="25" t="str">
        <f t="shared" si="371"/>
        <v>-</v>
      </c>
      <c r="U117" s="20" t="str">
        <f t="shared" si="372"/>
        <v>-</v>
      </c>
      <c r="V117" s="20" t="str">
        <f t="shared" si="373"/>
        <v/>
      </c>
      <c r="W117" s="26" t="str">
        <f t="shared" si="274"/>
        <v>-</v>
      </c>
      <c r="X117" s="28" t="str">
        <f t="shared" si="389"/>
        <v/>
      </c>
      <c r="Y117" s="25" t="str">
        <f t="shared" si="374"/>
        <v>-</v>
      </c>
      <c r="Z117" s="20" t="str">
        <f t="shared" si="279"/>
        <v>-</v>
      </c>
      <c r="AA117" s="20" t="str">
        <f t="shared" si="375"/>
        <v>-</v>
      </c>
      <c r="AB117" s="27" t="str">
        <f t="shared" si="376"/>
        <v/>
      </c>
      <c r="AC117" s="27" t="str">
        <f t="shared" si="123"/>
        <v>-</v>
      </c>
      <c r="AD117" s="138" t="str">
        <f>IF(AB117=B117,CONCATENATE(".",$B$115),"")</f>
        <v/>
      </c>
      <c r="AE117" s="144" t="str">
        <f t="shared" si="377"/>
        <v>-</v>
      </c>
      <c r="AF117" s="143" t="str">
        <f t="shared" si="378"/>
        <v>-</v>
      </c>
      <c r="AG117" s="27" t="str">
        <f t="shared" si="379"/>
        <v/>
      </c>
      <c r="AH117" s="27" t="str">
        <f t="shared" si="380"/>
        <v>-</v>
      </c>
      <c r="AI117" s="138" t="str">
        <f t="shared" si="390"/>
        <v/>
      </c>
      <c r="AJ117" s="144" t="str">
        <f t="shared" si="381"/>
        <v>-</v>
      </c>
      <c r="AK117" s="143" t="str">
        <f t="shared" si="382"/>
        <v>-</v>
      </c>
      <c r="AL117" s="27" t="str">
        <f t="shared" si="383"/>
        <v/>
      </c>
      <c r="AM117" s="27" t="str">
        <f t="shared" si="280"/>
        <v>-</v>
      </c>
      <c r="AN117" s="138" t="str">
        <f t="shared" si="391"/>
        <v/>
      </c>
      <c r="AO117" s="164" t="str">
        <f>IF(R117=$R$132,$B117,"-")</f>
        <v>-</v>
      </c>
      <c r="AP117" s="19" t="str">
        <f>IF(AO117=B117,CONCATENATE(".",$B117),"-")</f>
        <v>-</v>
      </c>
      <c r="AQ117" s="28" t="str">
        <f t="shared" si="392"/>
        <v/>
      </c>
      <c r="AR117" s="164" t="str">
        <f>IF(R117=$R$133,$B117,"-")</f>
        <v>-</v>
      </c>
      <c r="AS117" s="19" t="str">
        <f t="shared" si="275"/>
        <v>-</v>
      </c>
      <c r="AT117" s="28" t="str">
        <f t="shared" si="393"/>
        <v/>
      </c>
      <c r="AU117" s="164" t="str">
        <f>IF($R117=$R$134,$B117,"-")</f>
        <v>-</v>
      </c>
      <c r="AV117" s="19" t="str">
        <f t="shared" si="276"/>
        <v>-</v>
      </c>
      <c r="AW117" s="28" t="str">
        <f t="shared" si="394"/>
        <v/>
      </c>
      <c r="AX117" s="164" t="str">
        <f t="shared" si="277"/>
        <v>-</v>
      </c>
      <c r="AY117" s="19" t="str">
        <f t="shared" si="384"/>
        <v>-</v>
      </c>
      <c r="AZ117" s="28" t="str">
        <f t="shared" si="385"/>
        <v/>
      </c>
      <c r="BA117" s="164" t="str">
        <f t="shared" si="278"/>
        <v>-</v>
      </c>
      <c r="BB117" s="19" t="str">
        <f t="shared" si="386"/>
        <v>-</v>
      </c>
      <c r="BC117" s="28" t="str">
        <f t="shared" si="387"/>
        <v/>
      </c>
    </row>
    <row r="118" spans="1:55" ht="15" thickBot="1">
      <c r="A118" s="177"/>
      <c r="B118" s="18" t="s">
        <v>91</v>
      </c>
      <c r="C118" s="19">
        <v>1</v>
      </c>
      <c r="D118" s="20">
        <v>2000</v>
      </c>
      <c r="E118" s="20">
        <v>10000</v>
      </c>
      <c r="F118" s="19">
        <v>7</v>
      </c>
      <c r="G118" s="21">
        <v>4.9000000000000002E-2</v>
      </c>
      <c r="H118" s="19">
        <v>364</v>
      </c>
      <c r="I118" s="22">
        <v>0</v>
      </c>
      <c r="J118" s="19"/>
      <c r="K118" s="19" t="s">
        <v>8</v>
      </c>
      <c r="L118" s="20" t="str">
        <f>IF(AND($B$2&gt;=D118,$B$2&lt;=E118),H118/F118*G118*$B$2+IF(I118=1,$B$2),"-")</f>
        <v>-</v>
      </c>
      <c r="M118" s="20" t="str">
        <f>IF($L118="-","-",$L118/$H118)</f>
        <v>-</v>
      </c>
      <c r="N118" s="23">
        <f t="shared" si="388"/>
        <v>0</v>
      </c>
      <c r="O118" s="53" t="str">
        <f>IF(AND(M118&lt;&gt;"-",H118&lt;=$B$3),INT($B$3/H118)*L118,"wrong time or amount")</f>
        <v>wrong time or amount</v>
      </c>
      <c r="P118" s="20" t="str">
        <f>IF(OR(S118="no",S118="inactive"),"-",L118)</f>
        <v>-</v>
      </c>
      <c r="Q118" s="20" t="str">
        <f>IF($P118="-","-",$P118/$H118)</f>
        <v>-</v>
      </c>
      <c r="R118" s="20" t="str">
        <f>IF(OR($P118="-",$I118=1),"-",$P118/$H118)</f>
        <v>-</v>
      </c>
      <c r="S118" s="24" t="str">
        <f>IF(O118="wrong time or amount","no","yes")</f>
        <v>no</v>
      </c>
      <c r="T118" s="25" t="str">
        <f t="shared" si="371"/>
        <v>-</v>
      </c>
      <c r="U118" s="20" t="str">
        <f t="shared" si="372"/>
        <v>-</v>
      </c>
      <c r="V118" s="20" t="str">
        <f t="shared" si="373"/>
        <v/>
      </c>
      <c r="W118" s="26" t="str">
        <f t="shared" si="274"/>
        <v>-</v>
      </c>
      <c r="X118" s="28" t="str">
        <f t="shared" si="389"/>
        <v/>
      </c>
      <c r="Y118" s="25" t="str">
        <f t="shared" si="374"/>
        <v>-</v>
      </c>
      <c r="Z118" s="20" t="str">
        <f t="shared" si="279"/>
        <v>-</v>
      </c>
      <c r="AA118" s="20" t="str">
        <f t="shared" si="375"/>
        <v>-</v>
      </c>
      <c r="AB118" s="27" t="str">
        <f t="shared" si="376"/>
        <v/>
      </c>
      <c r="AC118" s="27" t="str">
        <f t="shared" ref="AC118:AC120" si="395">IF(AB118&lt;&gt;"",CONCATENATE(".",AB118),"-")</f>
        <v>-</v>
      </c>
      <c r="AD118" s="138" t="str">
        <f>IF(AB118=B118,CONCATENATE(".",$B$115),"")</f>
        <v/>
      </c>
      <c r="AE118" s="144" t="str">
        <f t="shared" si="377"/>
        <v>-</v>
      </c>
      <c r="AF118" s="143" t="str">
        <f t="shared" si="378"/>
        <v>-</v>
      </c>
      <c r="AG118" s="27" t="str">
        <f t="shared" si="379"/>
        <v/>
      </c>
      <c r="AH118" s="27" t="str">
        <f t="shared" si="380"/>
        <v>-</v>
      </c>
      <c r="AI118" s="138" t="str">
        <f t="shared" si="390"/>
        <v/>
      </c>
      <c r="AJ118" s="144" t="str">
        <f t="shared" si="381"/>
        <v>-</v>
      </c>
      <c r="AK118" s="143" t="str">
        <f t="shared" si="382"/>
        <v>-</v>
      </c>
      <c r="AL118" s="27" t="str">
        <f t="shared" si="383"/>
        <v/>
      </c>
      <c r="AM118" s="27" t="str">
        <f t="shared" si="280"/>
        <v>-</v>
      </c>
      <c r="AN118" s="138" t="str">
        <f t="shared" si="391"/>
        <v/>
      </c>
      <c r="AO118" s="164" t="str">
        <f>IF(R118=$R$132,$B118,"-")</f>
        <v>-</v>
      </c>
      <c r="AP118" s="19" t="str">
        <f>IF(AO118=B118,CONCATENATE(".",$B118),"-")</f>
        <v>-</v>
      </c>
      <c r="AQ118" s="28" t="str">
        <f t="shared" si="392"/>
        <v/>
      </c>
      <c r="AR118" s="164" t="str">
        <f>IF(R118=$R$133,$B118,"-")</f>
        <v>-</v>
      </c>
      <c r="AS118" s="19" t="str">
        <f t="shared" si="275"/>
        <v>-</v>
      </c>
      <c r="AT118" s="28" t="str">
        <f t="shared" si="393"/>
        <v/>
      </c>
      <c r="AU118" s="164" t="str">
        <f>IF($R118=$R$134,$B118,"-")</f>
        <v>-</v>
      </c>
      <c r="AV118" s="19" t="str">
        <f t="shared" si="276"/>
        <v>-</v>
      </c>
      <c r="AW118" s="28" t="str">
        <f t="shared" si="394"/>
        <v/>
      </c>
      <c r="AX118" s="164" t="str">
        <f t="shared" si="277"/>
        <v>-</v>
      </c>
      <c r="AY118" s="19" t="str">
        <f t="shared" si="384"/>
        <v>-</v>
      </c>
      <c r="AZ118" s="28" t="str">
        <f t="shared" si="385"/>
        <v/>
      </c>
      <c r="BA118" s="164" t="str">
        <f t="shared" si="278"/>
        <v>-</v>
      </c>
      <c r="BB118" s="19" t="str">
        <f t="shared" si="386"/>
        <v>-</v>
      </c>
      <c r="BC118" s="28" t="str">
        <f t="shared" si="387"/>
        <v/>
      </c>
    </row>
    <row r="119" spans="1:55" ht="15" thickBot="1">
      <c r="A119" s="177"/>
      <c r="B119" s="18" t="s">
        <v>92</v>
      </c>
      <c r="C119" s="19">
        <v>1</v>
      </c>
      <c r="D119" s="20">
        <v>10000</v>
      </c>
      <c r="E119" s="20">
        <v>20000</v>
      </c>
      <c r="F119" s="19">
        <v>7</v>
      </c>
      <c r="G119" s="21">
        <v>5.3999999999999999E-2</v>
      </c>
      <c r="H119" s="19">
        <v>364</v>
      </c>
      <c r="I119" s="22">
        <v>0</v>
      </c>
      <c r="J119" s="19"/>
      <c r="K119" s="19" t="s">
        <v>8</v>
      </c>
      <c r="L119" s="20" t="str">
        <f>IF(AND($B$2&gt;=D119,$B$2&lt;=E119),H119/F119*G119*$B$2+IF(I119=1,$B$2),"-")</f>
        <v>-</v>
      </c>
      <c r="M119" s="20" t="str">
        <f>IF($L119="-","-",$L119/$H119)</f>
        <v>-</v>
      </c>
      <c r="N119" s="23">
        <f t="shared" si="388"/>
        <v>0</v>
      </c>
      <c r="O119" s="53" t="str">
        <f>IF(AND(M119&lt;&gt;"-",H119&lt;=$B$3),INT($B$3/H119)*L119,"wrong time or amount")</f>
        <v>wrong time or amount</v>
      </c>
      <c r="P119" s="20" t="str">
        <f>IF(OR(S119="no",S119="inactive"),"-",L119)</f>
        <v>-</v>
      </c>
      <c r="Q119" s="20" t="str">
        <f>IF($P119="-","-",$P119/$H119)</f>
        <v>-</v>
      </c>
      <c r="R119" s="20" t="str">
        <f>IF(OR($P119="-",$I119=1),"-",$P119/$H119)</f>
        <v>-</v>
      </c>
      <c r="S119" s="24" t="str">
        <f>IF(O119="wrong time or amount","no","yes")</f>
        <v>no</v>
      </c>
      <c r="T119" s="25" t="str">
        <f t="shared" si="371"/>
        <v>-</v>
      </c>
      <c r="U119" s="20" t="str">
        <f t="shared" si="372"/>
        <v>-</v>
      </c>
      <c r="V119" s="20" t="str">
        <f t="shared" si="373"/>
        <v/>
      </c>
      <c r="W119" s="26" t="str">
        <f t="shared" si="274"/>
        <v>-</v>
      </c>
      <c r="X119" s="28" t="str">
        <f t="shared" si="389"/>
        <v/>
      </c>
      <c r="Y119" s="25" t="str">
        <f t="shared" si="374"/>
        <v>-</v>
      </c>
      <c r="Z119" s="20" t="str">
        <f t="shared" si="279"/>
        <v>-</v>
      </c>
      <c r="AA119" s="20" t="str">
        <f t="shared" si="375"/>
        <v>-</v>
      </c>
      <c r="AB119" s="27" t="str">
        <f t="shared" si="376"/>
        <v/>
      </c>
      <c r="AC119" s="27" t="str">
        <f t="shared" si="395"/>
        <v>-</v>
      </c>
      <c r="AD119" s="138" t="str">
        <f>IF(AB119=B119,CONCATENATE(".",$B$115),"")</f>
        <v/>
      </c>
      <c r="AE119" s="144" t="str">
        <f t="shared" si="377"/>
        <v>-</v>
      </c>
      <c r="AF119" s="143" t="str">
        <f t="shared" si="378"/>
        <v>-</v>
      </c>
      <c r="AG119" s="27" t="str">
        <f t="shared" si="379"/>
        <v/>
      </c>
      <c r="AH119" s="27" t="str">
        <f t="shared" si="380"/>
        <v>-</v>
      </c>
      <c r="AI119" s="138" t="str">
        <f t="shared" si="390"/>
        <v/>
      </c>
      <c r="AJ119" s="144" t="str">
        <f t="shared" si="381"/>
        <v>-</v>
      </c>
      <c r="AK119" s="143" t="str">
        <f t="shared" si="382"/>
        <v>-</v>
      </c>
      <c r="AL119" s="27" t="str">
        <f t="shared" si="383"/>
        <v/>
      </c>
      <c r="AM119" s="27" t="str">
        <f t="shared" si="280"/>
        <v>-</v>
      </c>
      <c r="AN119" s="138" t="str">
        <f t="shared" si="391"/>
        <v/>
      </c>
      <c r="AO119" s="164" t="str">
        <f>IF(R119=$R$132,$B119,"-")</f>
        <v>-</v>
      </c>
      <c r="AP119" s="19" t="str">
        <f>IF(AO119=B119,CONCATENATE(".",$B119),"-")</f>
        <v>-</v>
      </c>
      <c r="AQ119" s="28" t="str">
        <f t="shared" si="392"/>
        <v/>
      </c>
      <c r="AR119" s="164" t="str">
        <f>IF(R119=$R$133,$B119,"-")</f>
        <v>-</v>
      </c>
      <c r="AS119" s="19" t="str">
        <f t="shared" si="275"/>
        <v>-</v>
      </c>
      <c r="AT119" s="28" t="str">
        <f t="shared" si="393"/>
        <v/>
      </c>
      <c r="AU119" s="164" t="str">
        <f>IF($R119=$R$134,$B119,"-")</f>
        <v>-</v>
      </c>
      <c r="AV119" s="19" t="str">
        <f t="shared" si="276"/>
        <v>-</v>
      </c>
      <c r="AW119" s="28" t="str">
        <f t="shared" si="394"/>
        <v/>
      </c>
      <c r="AX119" s="164" t="str">
        <f t="shared" si="277"/>
        <v>-</v>
      </c>
      <c r="AY119" s="19" t="str">
        <f t="shared" si="384"/>
        <v>-</v>
      </c>
      <c r="AZ119" s="28" t="str">
        <f t="shared" si="385"/>
        <v/>
      </c>
      <c r="BA119" s="164" t="str">
        <f t="shared" si="278"/>
        <v>-</v>
      </c>
      <c r="BB119" s="19" t="str">
        <f t="shared" si="386"/>
        <v>-</v>
      </c>
      <c r="BC119" s="28" t="str">
        <f t="shared" si="387"/>
        <v/>
      </c>
    </row>
    <row r="120" spans="1:55" ht="15" thickBot="1">
      <c r="A120" s="178"/>
      <c r="B120" s="49"/>
      <c r="C120" s="22"/>
      <c r="D120" s="50"/>
      <c r="E120" s="50"/>
      <c r="F120" s="56"/>
      <c r="G120" s="51"/>
      <c r="H120" s="22"/>
      <c r="I120" s="22"/>
      <c r="J120" s="22"/>
      <c r="K120" s="22"/>
      <c r="L120" s="50"/>
      <c r="M120" s="50"/>
      <c r="N120" s="42" t="e">
        <f t="shared" si="388"/>
        <v>#DIV/0!</v>
      </c>
      <c r="O120" s="57"/>
      <c r="P120" s="50"/>
      <c r="Q120" s="50"/>
      <c r="R120" s="50"/>
      <c r="S120" s="58"/>
      <c r="T120" s="59" t="str">
        <f t="shared" si="371"/>
        <v>-</v>
      </c>
      <c r="U120" s="50" t="str">
        <f t="shared" si="372"/>
        <v>-</v>
      </c>
      <c r="V120" s="20" t="str">
        <f t="shared" si="373"/>
        <v/>
      </c>
      <c r="W120" s="26" t="str">
        <f t="shared" si="274"/>
        <v>-</v>
      </c>
      <c r="X120" s="28"/>
      <c r="Y120" s="59" t="str">
        <f t="shared" si="374"/>
        <v>-</v>
      </c>
      <c r="Z120" s="50" t="str">
        <f t="shared" si="279"/>
        <v>-</v>
      </c>
      <c r="AA120" s="50" t="str">
        <f t="shared" si="375"/>
        <v>-</v>
      </c>
      <c r="AB120" s="105" t="str">
        <f t="shared" si="376"/>
        <v/>
      </c>
      <c r="AC120" s="105" t="str">
        <f t="shared" si="395"/>
        <v>-</v>
      </c>
      <c r="AD120" s="138"/>
      <c r="AE120" s="144" t="str">
        <f t="shared" si="377"/>
        <v>-</v>
      </c>
      <c r="AF120" s="143" t="str">
        <f t="shared" si="378"/>
        <v>-</v>
      </c>
      <c r="AG120" s="27" t="str">
        <f t="shared" si="379"/>
        <v/>
      </c>
      <c r="AH120" s="27" t="str">
        <f t="shared" si="380"/>
        <v>-</v>
      </c>
      <c r="AI120" s="138"/>
      <c r="AJ120" s="144" t="str">
        <f t="shared" si="381"/>
        <v>-</v>
      </c>
      <c r="AK120" s="143" t="str">
        <f t="shared" si="382"/>
        <v>-</v>
      </c>
      <c r="AL120" s="27" t="str">
        <f t="shared" si="383"/>
        <v/>
      </c>
      <c r="AM120" s="27" t="str">
        <f t="shared" si="280"/>
        <v>-</v>
      </c>
      <c r="AN120" s="138"/>
      <c r="AO120" s="164"/>
      <c r="AP120" s="19"/>
      <c r="AQ120" s="28"/>
      <c r="AR120" s="164"/>
      <c r="AS120" s="19"/>
      <c r="AT120" s="28"/>
      <c r="AU120" s="164"/>
      <c r="AV120" s="19"/>
      <c r="AW120" s="28"/>
      <c r="AX120" s="164" t="str">
        <f t="shared" si="277"/>
        <v>-</v>
      </c>
      <c r="AY120" s="19"/>
      <c r="AZ120" s="28"/>
      <c r="BA120" s="164" t="str">
        <f t="shared" si="278"/>
        <v>-</v>
      </c>
      <c r="BB120" s="19"/>
      <c r="BC120" s="28"/>
    </row>
    <row r="121" spans="1:55" s="110" customFormat="1" ht="15" thickBot="1">
      <c r="B121" s="114"/>
      <c r="C121" s="115"/>
      <c r="D121" s="116"/>
      <c r="E121" s="116"/>
      <c r="F121" s="115"/>
      <c r="G121" s="117"/>
      <c r="H121" s="115"/>
      <c r="I121" s="115"/>
      <c r="J121" s="115"/>
      <c r="K121" s="115"/>
      <c r="L121" s="116"/>
      <c r="M121" s="116"/>
      <c r="N121" s="123"/>
      <c r="O121" s="116"/>
      <c r="P121" s="116"/>
      <c r="Q121" s="116"/>
      <c r="R121" s="116"/>
      <c r="S121" s="115"/>
      <c r="T121" s="149"/>
      <c r="U121" s="116"/>
      <c r="V121" s="116"/>
      <c r="W121" s="116"/>
      <c r="X121" s="150"/>
      <c r="Y121" s="149"/>
      <c r="Z121" s="116"/>
      <c r="AA121" s="149"/>
      <c r="AB121" s="150"/>
      <c r="AC121" s="150"/>
      <c r="AD121" s="150"/>
      <c r="AE121" s="151"/>
      <c r="AF121" s="152"/>
      <c r="AG121" s="112"/>
      <c r="AH121" s="112"/>
      <c r="AI121" s="153"/>
      <c r="AJ121" s="151"/>
      <c r="AK121" s="152"/>
      <c r="AL121" s="112"/>
      <c r="AM121" s="112"/>
      <c r="AN121" s="153"/>
      <c r="AO121" s="124"/>
      <c r="AP121" s="125"/>
      <c r="AQ121" s="154"/>
      <c r="AR121" s="124"/>
      <c r="AS121" s="125"/>
      <c r="AT121" s="154"/>
      <c r="AU121" s="124"/>
      <c r="AV121" s="125"/>
      <c r="AW121" s="154"/>
      <c r="AX121" s="164" t="str">
        <f t="shared" si="277"/>
        <v>-</v>
      </c>
      <c r="AY121" s="125"/>
      <c r="AZ121" s="154"/>
      <c r="BA121" s="164" t="str">
        <f t="shared" si="278"/>
        <v>-</v>
      </c>
      <c r="BB121" s="125"/>
      <c r="BC121" s="154"/>
    </row>
    <row r="122" spans="1:55">
      <c r="A122" s="176"/>
      <c r="B122" s="54" t="s">
        <v>123</v>
      </c>
      <c r="C122" s="8"/>
      <c r="D122" s="9" t="s">
        <v>0</v>
      </c>
      <c r="E122" s="9" t="s">
        <v>19</v>
      </c>
      <c r="F122" s="8" t="s">
        <v>11</v>
      </c>
      <c r="G122" s="10" t="s">
        <v>3</v>
      </c>
      <c r="H122" s="8" t="s">
        <v>4</v>
      </c>
      <c r="I122" s="8" t="s">
        <v>5</v>
      </c>
      <c r="J122" s="8"/>
      <c r="K122" s="8" t="s">
        <v>6</v>
      </c>
      <c r="L122" s="9" t="s">
        <v>9</v>
      </c>
      <c r="M122" s="9" t="s">
        <v>10</v>
      </c>
      <c r="N122" s="6">
        <v>17.579999999999998</v>
      </c>
      <c r="O122" s="55" t="s">
        <v>36</v>
      </c>
      <c r="P122" s="9" t="s">
        <v>37</v>
      </c>
      <c r="Q122" s="9" t="s">
        <v>10</v>
      </c>
      <c r="R122" s="9" t="s">
        <v>10</v>
      </c>
      <c r="S122" s="12" t="s">
        <v>17</v>
      </c>
      <c r="T122" s="25" t="str">
        <f t="shared" ref="T122:T127" si="396">IF(S122="yes",H122,"-")</f>
        <v>-</v>
      </c>
      <c r="U122" s="20" t="str">
        <f t="shared" ref="U122:U126" si="397">IF(T122=$T$132,P122,"-")</f>
        <v>-</v>
      </c>
      <c r="V122" s="20" t="str">
        <f t="shared" ref="V122:V127" si="398">IF(U122=$U$132,B122,"")</f>
        <v/>
      </c>
      <c r="W122" s="26" t="str">
        <f t="shared" ref="W122:W126" si="399">IF(V122&lt;&gt;"",CONCATENATE(".",V122),"-")</f>
        <v>-</v>
      </c>
      <c r="X122" s="28" t="str">
        <f>IF(V122=$B122,CONCATENATE(".",$B$115),"")</f>
        <v/>
      </c>
      <c r="Y122" s="25" t="str">
        <f t="shared" ref="Y122:Y127" si="400">IF(Z122=$Z$132,H122,"-")</f>
        <v>-</v>
      </c>
      <c r="Z122" s="20" t="str">
        <f t="shared" ref="Z122:Z126" si="401">IF(S122="yes",P122,"-")</f>
        <v>-</v>
      </c>
      <c r="AA122" s="20" t="str">
        <f t="shared" ref="AA122:AA126" si="402">IF(Z122=$Z$132,Q122,"-")</f>
        <v>-</v>
      </c>
      <c r="AB122" s="27" t="str">
        <f t="shared" ref="AB122:AB127" si="403">IF(Z122=$Z$132,B122,"")</f>
        <v/>
      </c>
      <c r="AC122" s="27" t="str">
        <f t="shared" ref="AC122:AC126" si="404">IF(AB122&lt;&gt;"",CONCATENATE(".",AB122),"-")</f>
        <v>-</v>
      </c>
      <c r="AD122" s="138" t="str">
        <f t="shared" ref="AD122:AD127" si="405">IF(AB122=B122,CONCATENATE(".",$B$115),"")</f>
        <v/>
      </c>
      <c r="AE122" s="144" t="str">
        <f t="shared" ref="AE122:AE127" si="406">IF($Z122=$Z$133,$Q122,"-")</f>
        <v>-</v>
      </c>
      <c r="AF122" s="143" t="str">
        <f t="shared" ref="AF122:AF127" si="407">IF($Z122=$Z$133,$H122,"-")</f>
        <v>-</v>
      </c>
      <c r="AG122" s="27" t="str">
        <f t="shared" ref="AG122:AG127" si="408">IF(Z122=$Z$133,B122,"")</f>
        <v/>
      </c>
      <c r="AH122" s="27" t="str">
        <f t="shared" ref="AH122:AH126" si="409">IF(AG122&lt;&gt;"",CONCATENATE(".",AG122),"-")</f>
        <v>-</v>
      </c>
      <c r="AI122" s="138" t="str">
        <f>IF(AG122=$B122,CONCATENATE(".",$B$122),"")</f>
        <v/>
      </c>
      <c r="AJ122" s="144" t="str">
        <f t="shared" ref="AJ122:AJ127" si="410">IF(Z122=$Z$134,$Q122,"-")</f>
        <v>-</v>
      </c>
      <c r="AK122" s="143" t="str">
        <f t="shared" ref="AK122:AK127" si="411">IF($Z122=$Z$134,$H122,"-")</f>
        <v>-</v>
      </c>
      <c r="AL122" s="27" t="str">
        <f t="shared" ref="AL122:AL127" si="412">IF(Z122=$Z$134,B122,"")</f>
        <v/>
      </c>
      <c r="AM122" s="27" t="str">
        <f t="shared" ref="AM122:AM126" si="413">IF(AL122&lt;&gt;"",CONCATENATE(".",AL122),"-")</f>
        <v>-</v>
      </c>
      <c r="AN122" s="138" t="str">
        <f>IF(AL122=$B122,CONCATENATE(".",$B$122),"")</f>
        <v/>
      </c>
      <c r="AO122" s="164" t="str">
        <f t="shared" ref="AO122:AO127" si="414">IF(R122=$R$132,$B122,"-")</f>
        <v>-</v>
      </c>
      <c r="AP122" s="19" t="str">
        <f t="shared" ref="AP122:AP127" si="415">IF(AO122=B122,CONCATENATE(".",$B122),"-")</f>
        <v>-</v>
      </c>
      <c r="AQ122" s="28" t="str">
        <f>IF(AO122=$B122,CONCATENATE(".",$B$122),"")</f>
        <v/>
      </c>
      <c r="AR122" s="164" t="str">
        <f t="shared" ref="AR122:AR127" si="416">IF(R122=$R$133,$B122,"-")</f>
        <v>-</v>
      </c>
      <c r="AS122" s="19" t="str">
        <f t="shared" si="275"/>
        <v>-</v>
      </c>
      <c r="AT122" s="28" t="str">
        <f t="shared" ref="AT122:AT127" si="417">IF(AR122=$B122,CONCATENATE(".",$B$122),"")</f>
        <v/>
      </c>
      <c r="AU122" s="164" t="str">
        <f t="shared" ref="AU122:AU127" si="418">IF($R122=$R$134,$B122,"-")</f>
        <v>-</v>
      </c>
      <c r="AV122" s="19" t="str">
        <f t="shared" si="276"/>
        <v>-</v>
      </c>
      <c r="AW122" s="28" t="str">
        <f t="shared" ref="AW122:AW127" si="419">IF(AU122=$B122,CONCATENATE(".",$B$122),"")</f>
        <v/>
      </c>
      <c r="AX122" s="164" t="str">
        <f t="shared" si="277"/>
        <v>-</v>
      </c>
      <c r="AY122" s="19" t="str">
        <f t="shared" ref="AY122:AY127" si="420">IF(AX122=$B122,CONCATENATE(".",$B122),"-")</f>
        <v>-</v>
      </c>
      <c r="AZ122" s="28" t="str">
        <f t="shared" ref="AZ122:AZ127" si="421">IF(AX122=$B122,CONCATENATE(".",$B$122),"")</f>
        <v/>
      </c>
      <c r="BA122" s="164" t="str">
        <f t="shared" si="278"/>
        <v>-</v>
      </c>
      <c r="BB122" s="19" t="str">
        <f t="shared" ref="BB122:BB127" si="422">IF(BA122=$B122,CONCATENATE(".",$B122),"-")</f>
        <v>-</v>
      </c>
      <c r="BC122" s="28" t="str">
        <f t="shared" ref="BC122:BC127" si="423">IF(BA122=$B122,CONCATENATE(".",$B$122),"")</f>
        <v/>
      </c>
    </row>
    <row r="123" spans="1:55" ht="15" thickBot="1">
      <c r="A123" s="177"/>
      <c r="B123" s="18" t="s">
        <v>124</v>
      </c>
      <c r="C123" s="19">
        <v>1</v>
      </c>
      <c r="D123" s="20">
        <v>10</v>
      </c>
      <c r="E123" s="20">
        <v>1000</v>
      </c>
      <c r="F123" s="19">
        <v>5</v>
      </c>
      <c r="G123" s="21">
        <v>4.1500000000000002E-2</v>
      </c>
      <c r="H123" s="19">
        <v>5</v>
      </c>
      <c r="I123" s="22">
        <v>1</v>
      </c>
      <c r="J123" s="19"/>
      <c r="K123" s="19" t="s">
        <v>8</v>
      </c>
      <c r="L123" s="20">
        <f>IF(AND($B$2&gt;=D123,$B$2&lt;=E123),H123/F123*G123*$B$2+IF(I123=1,$B$2),"-")</f>
        <v>104.15</v>
      </c>
      <c r="M123" s="20">
        <f>IF($L123="-","-",$L123/$H123)</f>
        <v>20.830000000000002</v>
      </c>
      <c r="N123" s="23">
        <f t="shared" ref="N123:N126" si="424">INT($B$3/H123)</f>
        <v>6</v>
      </c>
      <c r="O123" s="53">
        <f>IF(AND(M123&lt;&gt;"-",H123&lt;=$B$3),INT($B$3/H123)*L123,"wrong time or amount")</f>
        <v>624.90000000000009</v>
      </c>
      <c r="P123" s="20">
        <f>IF(OR(S123="no",S123="inactive"),"-",L123)</f>
        <v>104.15</v>
      </c>
      <c r="Q123" s="20">
        <f>IF($P123="-","-",$P123/$H123)</f>
        <v>20.830000000000002</v>
      </c>
      <c r="R123" s="20" t="str">
        <f>IF(OR($P123="-",$I123=1),"-",$P123/$H123)</f>
        <v>-</v>
      </c>
      <c r="S123" s="24" t="str">
        <f>IF(O123="wrong time or amount","no","yes")</f>
        <v>yes</v>
      </c>
      <c r="T123" s="25">
        <f t="shared" si="396"/>
        <v>5</v>
      </c>
      <c r="U123" s="20">
        <f t="shared" si="397"/>
        <v>104.15</v>
      </c>
      <c r="V123" s="20" t="str">
        <f t="shared" si="398"/>
        <v>Alcatrazes</v>
      </c>
      <c r="W123" s="26" t="str">
        <f t="shared" si="399"/>
        <v>.Alcatrazes</v>
      </c>
      <c r="X123" s="28" t="str">
        <f t="shared" ref="X123:X126" si="425">IF(V123=$B123,CONCATENATE(".",$B$115),"")</f>
        <v>.Bet4Money</v>
      </c>
      <c r="Y123" s="25" t="str">
        <f t="shared" si="400"/>
        <v>-</v>
      </c>
      <c r="Z123" s="20">
        <f t="shared" si="401"/>
        <v>104.15</v>
      </c>
      <c r="AA123" s="20" t="str">
        <f t="shared" si="402"/>
        <v>-</v>
      </c>
      <c r="AB123" s="27" t="str">
        <f t="shared" si="403"/>
        <v/>
      </c>
      <c r="AC123" s="27" t="str">
        <f t="shared" si="404"/>
        <v>-</v>
      </c>
      <c r="AD123" s="138" t="str">
        <f t="shared" si="405"/>
        <v/>
      </c>
      <c r="AE123" s="144" t="str">
        <f t="shared" si="406"/>
        <v>-</v>
      </c>
      <c r="AF123" s="143" t="str">
        <f t="shared" si="407"/>
        <v>-</v>
      </c>
      <c r="AG123" s="27" t="str">
        <f t="shared" si="408"/>
        <v/>
      </c>
      <c r="AH123" s="27" t="str">
        <f t="shared" si="409"/>
        <v>-</v>
      </c>
      <c r="AI123" s="138" t="str">
        <f t="shared" ref="AI123:AI127" si="426">IF(AG123=$B123,CONCATENATE(".",$B$122),"")</f>
        <v/>
      </c>
      <c r="AJ123" s="144" t="str">
        <f t="shared" si="410"/>
        <v>-</v>
      </c>
      <c r="AK123" s="143" t="str">
        <f t="shared" si="411"/>
        <v>-</v>
      </c>
      <c r="AL123" s="27" t="str">
        <f t="shared" si="412"/>
        <v/>
      </c>
      <c r="AM123" s="27" t="str">
        <f t="shared" si="413"/>
        <v>-</v>
      </c>
      <c r="AN123" s="138" t="str">
        <f t="shared" ref="AN123:AN127" si="427">IF(AL123=$B123,CONCATENATE(".",$B$122),"")</f>
        <v/>
      </c>
      <c r="AO123" s="164" t="str">
        <f t="shared" si="414"/>
        <v>-</v>
      </c>
      <c r="AP123" s="19" t="str">
        <f t="shared" si="415"/>
        <v>-</v>
      </c>
      <c r="AQ123" s="28" t="str">
        <f t="shared" ref="AQ123:AQ127" si="428">IF(AO123=$B123,CONCATENATE(".",$B$122),"")</f>
        <v/>
      </c>
      <c r="AR123" s="164" t="str">
        <f t="shared" si="416"/>
        <v>-</v>
      </c>
      <c r="AS123" s="19" t="str">
        <f t="shared" si="275"/>
        <v>-</v>
      </c>
      <c r="AT123" s="28" t="str">
        <f t="shared" si="417"/>
        <v/>
      </c>
      <c r="AU123" s="164" t="str">
        <f t="shared" si="418"/>
        <v>-</v>
      </c>
      <c r="AV123" s="19" t="str">
        <f t="shared" si="276"/>
        <v>-</v>
      </c>
      <c r="AW123" s="28" t="str">
        <f t="shared" si="419"/>
        <v/>
      </c>
      <c r="AX123" s="164" t="str">
        <f t="shared" si="277"/>
        <v>-</v>
      </c>
      <c r="AY123" s="19" t="str">
        <f t="shared" si="420"/>
        <v>-</v>
      </c>
      <c r="AZ123" s="28" t="str">
        <f t="shared" si="421"/>
        <v/>
      </c>
      <c r="BA123" s="164" t="str">
        <f t="shared" si="278"/>
        <v>-</v>
      </c>
      <c r="BB123" s="19" t="str">
        <f t="shared" si="422"/>
        <v>-</v>
      </c>
      <c r="BC123" s="28" t="str">
        <f t="shared" si="423"/>
        <v/>
      </c>
    </row>
    <row r="124" spans="1:55" ht="15" thickBot="1">
      <c r="A124" s="177"/>
      <c r="B124" s="18" t="s">
        <v>125</v>
      </c>
      <c r="C124" s="19">
        <v>1</v>
      </c>
      <c r="D124" s="20">
        <v>125</v>
      </c>
      <c r="E124" s="20">
        <v>2500</v>
      </c>
      <c r="F124" s="19">
        <v>3</v>
      </c>
      <c r="G124" s="21">
        <v>0.21</v>
      </c>
      <c r="H124" s="19">
        <v>18</v>
      </c>
      <c r="I124" s="22">
        <v>0</v>
      </c>
      <c r="J124" s="19"/>
      <c r="K124" s="19" t="s">
        <v>8</v>
      </c>
      <c r="L124" s="20" t="str">
        <f>IF(AND($B$2&gt;=D124,$B$2&lt;=E124),H124/F124*G124*$B$2+IF(I124=1,$B$2),"-")</f>
        <v>-</v>
      </c>
      <c r="M124" s="20" t="str">
        <f>IF($L124="-","-",$L124/$H124)</f>
        <v>-</v>
      </c>
      <c r="N124" s="23">
        <f t="shared" si="424"/>
        <v>1</v>
      </c>
      <c r="O124" s="53" t="str">
        <f>IF(AND(M124&lt;&gt;"-",H124&lt;=$B$3),INT($B$3/H124)*L124,"wrong time or amount")</f>
        <v>wrong time or amount</v>
      </c>
      <c r="P124" s="20" t="str">
        <f>IF(OR(S124="no",S124="inactive"),"-",L124)</f>
        <v>-</v>
      </c>
      <c r="Q124" s="20" t="str">
        <f>IF($P124="-","-",$P124/$H124)</f>
        <v>-</v>
      </c>
      <c r="R124" s="20" t="str">
        <f>IF(OR($P124="-",$I124=1),"-",$P124/$H124)</f>
        <v>-</v>
      </c>
      <c r="S124" s="24" t="str">
        <f>IF(O124="wrong time or amount","no","yes")</f>
        <v>no</v>
      </c>
      <c r="T124" s="25" t="str">
        <f t="shared" si="396"/>
        <v>-</v>
      </c>
      <c r="U124" s="20" t="str">
        <f t="shared" si="397"/>
        <v>-</v>
      </c>
      <c r="V124" s="20" t="str">
        <f t="shared" si="398"/>
        <v/>
      </c>
      <c r="W124" s="26" t="str">
        <f t="shared" si="399"/>
        <v>-</v>
      </c>
      <c r="X124" s="28" t="str">
        <f t="shared" si="425"/>
        <v/>
      </c>
      <c r="Y124" s="25" t="str">
        <f t="shared" si="400"/>
        <v>-</v>
      </c>
      <c r="Z124" s="20" t="str">
        <f t="shared" si="401"/>
        <v>-</v>
      </c>
      <c r="AA124" s="20" t="str">
        <f t="shared" si="402"/>
        <v>-</v>
      </c>
      <c r="AB124" s="27" t="str">
        <f t="shared" si="403"/>
        <v/>
      </c>
      <c r="AC124" s="27" t="str">
        <f t="shared" si="404"/>
        <v>-</v>
      </c>
      <c r="AD124" s="138" t="str">
        <f t="shared" si="405"/>
        <v/>
      </c>
      <c r="AE124" s="144" t="str">
        <f t="shared" si="406"/>
        <v>-</v>
      </c>
      <c r="AF124" s="143" t="str">
        <f t="shared" si="407"/>
        <v>-</v>
      </c>
      <c r="AG124" s="27" t="str">
        <f t="shared" si="408"/>
        <v/>
      </c>
      <c r="AH124" s="27" t="str">
        <f t="shared" si="409"/>
        <v>-</v>
      </c>
      <c r="AI124" s="138" t="str">
        <f t="shared" si="426"/>
        <v/>
      </c>
      <c r="AJ124" s="144" t="str">
        <f t="shared" si="410"/>
        <v>-</v>
      </c>
      <c r="AK124" s="143" t="str">
        <f t="shared" si="411"/>
        <v>-</v>
      </c>
      <c r="AL124" s="27" t="str">
        <f t="shared" si="412"/>
        <v/>
      </c>
      <c r="AM124" s="27" t="str">
        <f t="shared" si="413"/>
        <v>-</v>
      </c>
      <c r="AN124" s="138" t="str">
        <f t="shared" si="427"/>
        <v/>
      </c>
      <c r="AO124" s="164" t="str">
        <f t="shared" si="414"/>
        <v>-</v>
      </c>
      <c r="AP124" s="19" t="str">
        <f t="shared" si="415"/>
        <v>-</v>
      </c>
      <c r="AQ124" s="28" t="str">
        <f t="shared" si="428"/>
        <v/>
      </c>
      <c r="AR124" s="164" t="str">
        <f t="shared" si="416"/>
        <v>-</v>
      </c>
      <c r="AS124" s="19" t="str">
        <f t="shared" si="275"/>
        <v>-</v>
      </c>
      <c r="AT124" s="28" t="str">
        <f t="shared" si="417"/>
        <v/>
      </c>
      <c r="AU124" s="164" t="str">
        <f t="shared" si="418"/>
        <v>-</v>
      </c>
      <c r="AV124" s="19" t="str">
        <f t="shared" si="276"/>
        <v>-</v>
      </c>
      <c r="AW124" s="28" t="str">
        <f t="shared" si="419"/>
        <v/>
      </c>
      <c r="AX124" s="164" t="str">
        <f t="shared" si="277"/>
        <v>-</v>
      </c>
      <c r="AY124" s="19" t="str">
        <f t="shared" si="420"/>
        <v>-</v>
      </c>
      <c r="AZ124" s="28" t="str">
        <f t="shared" si="421"/>
        <v/>
      </c>
      <c r="BA124" s="164" t="str">
        <f t="shared" si="278"/>
        <v>-</v>
      </c>
      <c r="BB124" s="19" t="str">
        <f t="shared" si="422"/>
        <v>-</v>
      </c>
      <c r="BC124" s="28" t="str">
        <f t="shared" si="423"/>
        <v/>
      </c>
    </row>
    <row r="125" spans="1:55" ht="15" thickBot="1">
      <c r="A125" s="177"/>
      <c r="B125" s="18" t="s">
        <v>126</v>
      </c>
      <c r="C125" s="19">
        <v>1</v>
      </c>
      <c r="D125" s="20">
        <v>750</v>
      </c>
      <c r="E125" s="20">
        <v>7500</v>
      </c>
      <c r="F125" s="19">
        <v>10</v>
      </c>
      <c r="G125" s="21">
        <v>0.5</v>
      </c>
      <c r="H125" s="19">
        <v>30</v>
      </c>
      <c r="I125" s="22">
        <v>0</v>
      </c>
      <c r="J125" s="19"/>
      <c r="K125" s="19" t="s">
        <v>8</v>
      </c>
      <c r="L125" s="20" t="str">
        <f>IF(AND($B$2&gt;=D125,$B$2&lt;=E125),H125/F125*G125*$B$2+IF(I125=1,$B$2),"-")</f>
        <v>-</v>
      </c>
      <c r="M125" s="20" t="str">
        <f>IF($L125="-","-",$L125/$H125)</f>
        <v>-</v>
      </c>
      <c r="N125" s="23">
        <f t="shared" si="424"/>
        <v>1</v>
      </c>
      <c r="O125" s="53" t="str">
        <f>IF(AND(M125&lt;&gt;"-",H125&lt;=$B$3),INT($B$3/H125)*L125,"wrong time or amount")</f>
        <v>wrong time or amount</v>
      </c>
      <c r="P125" s="20" t="str">
        <f>IF(OR(S125="no",S125="inactive"),"-",L125)</f>
        <v>-</v>
      </c>
      <c r="Q125" s="20" t="str">
        <f>IF($P125="-","-",$P125/$H125)</f>
        <v>-</v>
      </c>
      <c r="R125" s="20" t="str">
        <f>IF(OR($P125="-",$I125=1),"-",$P125/$H125)</f>
        <v>-</v>
      </c>
      <c r="S125" s="24" t="str">
        <f>IF(O125="wrong time or amount","no","yes")</f>
        <v>no</v>
      </c>
      <c r="T125" s="25" t="str">
        <f t="shared" si="396"/>
        <v>-</v>
      </c>
      <c r="U125" s="20" t="str">
        <f t="shared" si="397"/>
        <v>-</v>
      </c>
      <c r="V125" s="20" t="str">
        <f t="shared" si="398"/>
        <v/>
      </c>
      <c r="W125" s="26" t="str">
        <f t="shared" si="399"/>
        <v>-</v>
      </c>
      <c r="X125" s="28" t="str">
        <f t="shared" si="425"/>
        <v/>
      </c>
      <c r="Y125" s="25" t="str">
        <f t="shared" si="400"/>
        <v>-</v>
      </c>
      <c r="Z125" s="20" t="str">
        <f t="shared" si="401"/>
        <v>-</v>
      </c>
      <c r="AA125" s="20" t="str">
        <f t="shared" si="402"/>
        <v>-</v>
      </c>
      <c r="AB125" s="27" t="str">
        <f t="shared" si="403"/>
        <v/>
      </c>
      <c r="AC125" s="27" t="str">
        <f t="shared" si="404"/>
        <v>-</v>
      </c>
      <c r="AD125" s="138" t="str">
        <f t="shared" si="405"/>
        <v/>
      </c>
      <c r="AE125" s="144" t="str">
        <f t="shared" si="406"/>
        <v>-</v>
      </c>
      <c r="AF125" s="143" t="str">
        <f t="shared" si="407"/>
        <v>-</v>
      </c>
      <c r="AG125" s="27" t="str">
        <f t="shared" si="408"/>
        <v/>
      </c>
      <c r="AH125" s="27" t="str">
        <f t="shared" si="409"/>
        <v>-</v>
      </c>
      <c r="AI125" s="138" t="str">
        <f t="shared" si="426"/>
        <v/>
      </c>
      <c r="AJ125" s="144" t="str">
        <f t="shared" si="410"/>
        <v>-</v>
      </c>
      <c r="AK125" s="143" t="str">
        <f t="shared" si="411"/>
        <v>-</v>
      </c>
      <c r="AL125" s="27" t="str">
        <f t="shared" si="412"/>
        <v/>
      </c>
      <c r="AM125" s="27" t="str">
        <f t="shared" si="413"/>
        <v>-</v>
      </c>
      <c r="AN125" s="138" t="str">
        <f t="shared" si="427"/>
        <v/>
      </c>
      <c r="AO125" s="164" t="str">
        <f t="shared" si="414"/>
        <v>-</v>
      </c>
      <c r="AP125" s="19" t="str">
        <f t="shared" si="415"/>
        <v>-</v>
      </c>
      <c r="AQ125" s="28" t="str">
        <f t="shared" si="428"/>
        <v/>
      </c>
      <c r="AR125" s="164" t="str">
        <f t="shared" si="416"/>
        <v>-</v>
      </c>
      <c r="AS125" s="19" t="str">
        <f t="shared" si="275"/>
        <v>-</v>
      </c>
      <c r="AT125" s="28" t="str">
        <f t="shared" si="417"/>
        <v/>
      </c>
      <c r="AU125" s="164" t="str">
        <f t="shared" si="418"/>
        <v>-</v>
      </c>
      <c r="AV125" s="19" t="str">
        <f t="shared" si="276"/>
        <v>-</v>
      </c>
      <c r="AW125" s="28" t="str">
        <f t="shared" si="419"/>
        <v/>
      </c>
      <c r="AX125" s="164" t="str">
        <f t="shared" si="277"/>
        <v>-</v>
      </c>
      <c r="AY125" s="19" t="str">
        <f t="shared" si="420"/>
        <v>-</v>
      </c>
      <c r="AZ125" s="28" t="str">
        <f t="shared" si="421"/>
        <v/>
      </c>
      <c r="BA125" s="164" t="str">
        <f t="shared" si="278"/>
        <v>-</v>
      </c>
      <c r="BB125" s="19" t="str">
        <f t="shared" si="422"/>
        <v>-</v>
      </c>
      <c r="BC125" s="28" t="str">
        <f t="shared" si="423"/>
        <v/>
      </c>
    </row>
    <row r="126" spans="1:55" ht="15" thickBot="1">
      <c r="A126" s="177"/>
      <c r="B126" s="18" t="s">
        <v>127</v>
      </c>
      <c r="C126" s="19">
        <v>1</v>
      </c>
      <c r="D126" s="20">
        <v>1000</v>
      </c>
      <c r="E126" s="20">
        <v>10000</v>
      </c>
      <c r="F126" s="19">
        <v>2</v>
      </c>
      <c r="G126" s="21">
        <v>3.95E-2</v>
      </c>
      <c r="H126" s="19">
        <v>48</v>
      </c>
      <c r="I126" s="22">
        <v>1</v>
      </c>
      <c r="J126" s="19"/>
      <c r="K126" s="19" t="s">
        <v>8</v>
      </c>
      <c r="L126" s="20" t="str">
        <f>IF(AND($B$2&gt;=D126,$B$2&lt;=E126),H126/F126*G126*$B$2+IF(I126=1,$B$2),"-")</f>
        <v>-</v>
      </c>
      <c r="M126" s="20" t="str">
        <f>IF($L126="-","-",$L126/$H126)</f>
        <v>-</v>
      </c>
      <c r="N126" s="23">
        <f t="shared" si="424"/>
        <v>0</v>
      </c>
      <c r="O126" s="53" t="str">
        <f>IF(AND(M126&lt;&gt;"-",H126&lt;=$B$3),INT($B$3/H126)*L126,"wrong time or amount")</f>
        <v>wrong time or amount</v>
      </c>
      <c r="P126" s="20" t="str">
        <f>IF(OR(S126="no",S126="inactive"),"-",L126)</f>
        <v>-</v>
      </c>
      <c r="Q126" s="20" t="str">
        <f>IF($P126="-","-",$P126/$H126)</f>
        <v>-</v>
      </c>
      <c r="R126" s="20" t="str">
        <f>IF(OR($P126="-",$I126=1),"-",$P126/$H126)</f>
        <v>-</v>
      </c>
      <c r="S126" s="24" t="str">
        <f>IF(O126="wrong time or amount","no","yes")</f>
        <v>no</v>
      </c>
      <c r="T126" s="25" t="str">
        <f t="shared" si="396"/>
        <v>-</v>
      </c>
      <c r="U126" s="20" t="str">
        <f t="shared" si="397"/>
        <v>-</v>
      </c>
      <c r="V126" s="20" t="str">
        <f t="shared" si="398"/>
        <v/>
      </c>
      <c r="W126" s="26" t="str">
        <f t="shared" si="399"/>
        <v>-</v>
      </c>
      <c r="X126" s="28" t="str">
        <f t="shared" si="425"/>
        <v/>
      </c>
      <c r="Y126" s="25" t="str">
        <f t="shared" si="400"/>
        <v>-</v>
      </c>
      <c r="Z126" s="20" t="str">
        <f t="shared" si="401"/>
        <v>-</v>
      </c>
      <c r="AA126" s="20" t="str">
        <f t="shared" si="402"/>
        <v>-</v>
      </c>
      <c r="AB126" s="27" t="str">
        <f t="shared" si="403"/>
        <v/>
      </c>
      <c r="AC126" s="27" t="str">
        <f t="shared" si="404"/>
        <v>-</v>
      </c>
      <c r="AD126" s="138" t="str">
        <f t="shared" si="405"/>
        <v/>
      </c>
      <c r="AE126" s="144" t="str">
        <f t="shared" si="406"/>
        <v>-</v>
      </c>
      <c r="AF126" s="143" t="str">
        <f t="shared" si="407"/>
        <v>-</v>
      </c>
      <c r="AG126" s="27" t="str">
        <f t="shared" si="408"/>
        <v/>
      </c>
      <c r="AH126" s="27" t="str">
        <f t="shared" si="409"/>
        <v>-</v>
      </c>
      <c r="AI126" s="138" t="str">
        <f t="shared" si="426"/>
        <v/>
      </c>
      <c r="AJ126" s="144" t="str">
        <f t="shared" si="410"/>
        <v>-</v>
      </c>
      <c r="AK126" s="143" t="str">
        <f t="shared" si="411"/>
        <v>-</v>
      </c>
      <c r="AL126" s="27" t="str">
        <f t="shared" si="412"/>
        <v/>
      </c>
      <c r="AM126" s="27" t="str">
        <f t="shared" si="413"/>
        <v>-</v>
      </c>
      <c r="AN126" s="138" t="str">
        <f t="shared" si="427"/>
        <v/>
      </c>
      <c r="AO126" s="164" t="str">
        <f t="shared" si="414"/>
        <v>-</v>
      </c>
      <c r="AP126" s="19" t="str">
        <f t="shared" si="415"/>
        <v>-</v>
      </c>
      <c r="AQ126" s="28" t="str">
        <f t="shared" si="428"/>
        <v/>
      </c>
      <c r="AR126" s="164" t="str">
        <f t="shared" si="416"/>
        <v>-</v>
      </c>
      <c r="AS126" s="19" t="str">
        <f t="shared" si="275"/>
        <v>-</v>
      </c>
      <c r="AT126" s="28" t="str">
        <f t="shared" si="417"/>
        <v/>
      </c>
      <c r="AU126" s="164" t="str">
        <f t="shared" si="418"/>
        <v>-</v>
      </c>
      <c r="AV126" s="19" t="str">
        <f t="shared" si="276"/>
        <v>-</v>
      </c>
      <c r="AW126" s="28" t="str">
        <f t="shared" si="419"/>
        <v/>
      </c>
      <c r="AX126" s="164" t="str">
        <f t="shared" si="277"/>
        <v>-</v>
      </c>
      <c r="AY126" s="19" t="str">
        <f t="shared" si="420"/>
        <v>-</v>
      </c>
      <c r="AZ126" s="28" t="str">
        <f t="shared" si="421"/>
        <v/>
      </c>
      <c r="BA126" s="164" t="str">
        <f t="shared" si="278"/>
        <v>-</v>
      </c>
      <c r="BB126" s="19" t="str">
        <f t="shared" si="422"/>
        <v>-</v>
      </c>
      <c r="BC126" s="28" t="str">
        <f t="shared" si="423"/>
        <v/>
      </c>
    </row>
    <row r="127" spans="1:55" ht="15" thickBot="1">
      <c r="A127" s="178"/>
      <c r="B127" s="49" t="s">
        <v>128</v>
      </c>
      <c r="C127" s="19">
        <v>1</v>
      </c>
      <c r="D127" s="20">
        <v>7500</v>
      </c>
      <c r="E127" s="20">
        <v>50000</v>
      </c>
      <c r="F127" s="19">
        <v>10</v>
      </c>
      <c r="G127" s="21">
        <v>0.42499999999999999</v>
      </c>
      <c r="H127" s="19">
        <v>50</v>
      </c>
      <c r="I127" s="22">
        <v>0</v>
      </c>
      <c r="J127" s="19"/>
      <c r="K127" s="19" t="s">
        <v>8</v>
      </c>
      <c r="L127" s="20" t="str">
        <f>IF(AND($B$2&gt;=D127,$B$2&lt;=E127),H127/F127*G127*$B$2+IF(I127=1,$B$2),"-")</f>
        <v>-</v>
      </c>
      <c r="M127" s="20" t="str">
        <f>IF($L127="-","-",$L127/$H127)</f>
        <v>-</v>
      </c>
      <c r="N127" s="23">
        <f t="shared" ref="N127" si="429">INT($B$3/H127)</f>
        <v>0</v>
      </c>
      <c r="O127" s="53" t="str">
        <f>IF(AND(M127&lt;&gt;"-",H127&lt;=$B$3),INT($B$3/H127)*L127,"wrong time or amount")</f>
        <v>wrong time or amount</v>
      </c>
      <c r="P127" s="20" t="str">
        <f>IF(OR(S127="no",S127="inactive"),"-",L127)</f>
        <v>-</v>
      </c>
      <c r="Q127" s="20" t="str">
        <f>IF($P127="-","-",$P127/$H127)</f>
        <v>-</v>
      </c>
      <c r="R127" s="20" t="str">
        <f>IF(OR($P127="-",$I127=1),"-",$P127/$H127)</f>
        <v>-</v>
      </c>
      <c r="S127" s="24" t="str">
        <f>IF(O127="wrong time or amount","no","yes")</f>
        <v>no</v>
      </c>
      <c r="T127" s="25" t="str">
        <f t="shared" si="396"/>
        <v>-</v>
      </c>
      <c r="U127" s="20" t="str">
        <f t="shared" ref="U127" si="430">IF(T127=$T$132,P127,"-")</f>
        <v>-</v>
      </c>
      <c r="V127" s="20" t="str">
        <f t="shared" si="398"/>
        <v/>
      </c>
      <c r="W127" s="26" t="str">
        <f t="shared" ref="W127" si="431">IF(V127&lt;&gt;"",CONCATENATE(".",V127),"-")</f>
        <v>-</v>
      </c>
      <c r="X127" s="28" t="str">
        <f t="shared" ref="X127" si="432">IF(V127=$B127,CONCATENATE(".",$B$115),"")</f>
        <v/>
      </c>
      <c r="Y127" s="25" t="str">
        <f t="shared" si="400"/>
        <v>-</v>
      </c>
      <c r="Z127" s="20" t="str">
        <f t="shared" ref="Z127" si="433">IF(S127="yes",P127,"-")</f>
        <v>-</v>
      </c>
      <c r="AA127" s="20" t="str">
        <f t="shared" ref="AA127" si="434">IF(Z127=$Z$132,Q127,"-")</f>
        <v>-</v>
      </c>
      <c r="AB127" s="27" t="str">
        <f t="shared" si="403"/>
        <v/>
      </c>
      <c r="AC127" s="27" t="str">
        <f t="shared" ref="AC127" si="435">IF(AB127&lt;&gt;"",CONCATENATE(".",AB127),"-")</f>
        <v>-</v>
      </c>
      <c r="AD127" s="138" t="str">
        <f t="shared" si="405"/>
        <v/>
      </c>
      <c r="AE127" s="145" t="str">
        <f t="shared" si="406"/>
        <v>-</v>
      </c>
      <c r="AF127" s="146" t="str">
        <f t="shared" si="407"/>
        <v>-</v>
      </c>
      <c r="AG127" s="105" t="str">
        <f t="shared" si="408"/>
        <v/>
      </c>
      <c r="AH127" s="105" t="str">
        <f t="shared" ref="AH127" si="436">IF(AG127&lt;&gt;"",CONCATENATE(".",AG127),"-")</f>
        <v>-</v>
      </c>
      <c r="AI127" s="147" t="str">
        <f t="shared" si="426"/>
        <v/>
      </c>
      <c r="AJ127" s="145" t="str">
        <f t="shared" si="410"/>
        <v>-</v>
      </c>
      <c r="AK127" s="146" t="str">
        <f t="shared" si="411"/>
        <v>-</v>
      </c>
      <c r="AL127" s="105" t="str">
        <f t="shared" si="412"/>
        <v/>
      </c>
      <c r="AM127" s="105" t="str">
        <f t="shared" ref="AM127" si="437">IF(AL127&lt;&gt;"",CONCATENATE(".",AL127),"-")</f>
        <v>-</v>
      </c>
      <c r="AN127" s="147" t="str">
        <f t="shared" si="427"/>
        <v/>
      </c>
      <c r="AO127" s="166" t="str">
        <f t="shared" si="414"/>
        <v>-</v>
      </c>
      <c r="AP127" s="22" t="str">
        <f t="shared" si="415"/>
        <v>-</v>
      </c>
      <c r="AQ127" s="60" t="str">
        <f t="shared" si="428"/>
        <v/>
      </c>
      <c r="AR127" s="164" t="str">
        <f t="shared" si="416"/>
        <v>-</v>
      </c>
      <c r="AS127" s="19" t="str">
        <f t="shared" si="275"/>
        <v>-</v>
      </c>
      <c r="AT127" s="28" t="str">
        <f t="shared" si="417"/>
        <v/>
      </c>
      <c r="AU127" s="164" t="str">
        <f t="shared" si="418"/>
        <v>-</v>
      </c>
      <c r="AV127" s="19" t="str">
        <f t="shared" si="276"/>
        <v>-</v>
      </c>
      <c r="AW127" s="28" t="str">
        <f t="shared" si="419"/>
        <v/>
      </c>
      <c r="AX127" s="164" t="str">
        <f t="shared" si="277"/>
        <v>-</v>
      </c>
      <c r="AY127" s="19" t="str">
        <f t="shared" si="420"/>
        <v>-</v>
      </c>
      <c r="AZ127" s="28" t="str">
        <f t="shared" si="421"/>
        <v/>
      </c>
      <c r="BA127" s="164" t="str">
        <f t="shared" si="278"/>
        <v>-</v>
      </c>
      <c r="BB127" s="19" t="str">
        <f t="shared" si="422"/>
        <v>-</v>
      </c>
      <c r="BC127" s="28" t="str">
        <f t="shared" si="423"/>
        <v/>
      </c>
    </row>
    <row r="128" spans="1:55">
      <c r="Y128" s="61"/>
      <c r="AA128" s="61"/>
    </row>
    <row r="129" spans="9:55">
      <c r="Y129" s="61"/>
      <c r="AA129" s="61"/>
    </row>
    <row r="130" spans="9:55">
      <c r="Y130" s="61"/>
      <c r="AA130" s="61"/>
    </row>
    <row r="131" spans="9:55" ht="15" thickBot="1">
      <c r="Y131" s="61"/>
      <c r="AA131" s="61"/>
    </row>
    <row r="132" spans="9:55" ht="15" thickBot="1">
      <c r="I132" s="159" t="s">
        <v>19</v>
      </c>
      <c r="J132" s="160"/>
      <c r="K132" s="160"/>
      <c r="L132" s="161"/>
      <c r="M132" s="161"/>
      <c r="N132" s="162"/>
      <c r="O132" s="161"/>
      <c r="P132" s="161">
        <f>MAX(P24:P127)</f>
        <v>160</v>
      </c>
      <c r="Q132" s="161">
        <f>MAX(Q24:Q127)</f>
        <v>21</v>
      </c>
      <c r="R132" s="163">
        <f>IF(MAX(R24:R127)=0,"no plan",MAX(R24:R127))</f>
        <v>9.66</v>
      </c>
      <c r="T132" s="61">
        <f>MIN(T24:T131)</f>
        <v>5</v>
      </c>
      <c r="U132" s="3">
        <f>MIN(U24:U131)</f>
        <v>104.15</v>
      </c>
      <c r="W132" s="3" t="str">
        <f>VLOOKUP(".*",W25:W130,1,0)</f>
        <v>.Alcatrazes</v>
      </c>
      <c r="X132" s="64" t="str">
        <f>VLOOKUP(".*",X25:X130,1,0)</f>
        <v>.Bet4Money</v>
      </c>
      <c r="Y132" s="61">
        <f>MAX(Y24:Y130)</f>
        <v>30</v>
      </c>
      <c r="Z132" s="3">
        <f>IF((COUNT(Z25:Z130)&lt;=0),"no plan",MAX(Z25:Z130))</f>
        <v>160</v>
      </c>
      <c r="AA132" s="63">
        <f>MIN(AA24:AA130)</f>
        <v>5.333333333333333</v>
      </c>
      <c r="AB132" s="64"/>
      <c r="AC132" s="64" t="str">
        <f>VLOOKUP(".*",AC25:AC130,1,0)</f>
        <v>.SunFest</v>
      </c>
      <c r="AD132" s="64" t="str">
        <f>VLOOKUP(".*",AD25:AD130,1,0)</f>
        <v>.Moonbay</v>
      </c>
      <c r="AE132" s="65">
        <f>MAX(AE25:AE130)</f>
        <v>5.68</v>
      </c>
      <c r="AF132" s="66">
        <f>MAX(AF25:AF130)</f>
        <v>28</v>
      </c>
      <c r="AG132" s="67"/>
      <c r="AH132" s="64" t="str">
        <f>VLOOKUP(".*",AH25:AH130,1,0)</f>
        <v>.Лакшми</v>
      </c>
      <c r="AI132" s="64" t="str">
        <f>VLOOKUP(".*",AI25:AI130,1,0)</f>
        <v>.DauriFinance</v>
      </c>
      <c r="AJ132" s="65">
        <f>MAX(AJ25:AJ130)</f>
        <v>5.666666666666667</v>
      </c>
      <c r="AK132" s="66">
        <f>MAX(AK25:AK130)</f>
        <v>27</v>
      </c>
      <c r="AL132" s="68"/>
      <c r="AM132" s="68" t="str">
        <f>VLOOKUP(".*",AM25:AM130,1,0)</f>
        <v>.Буревестник</v>
      </c>
      <c r="AN132" s="64" t="str">
        <f>VLOOKUP(".*",AN25:AN130,1,0)</f>
        <v>.DauriFinance</v>
      </c>
      <c r="AO132" s="64"/>
      <c r="AP132" s="64" t="str">
        <f t="shared" ref="AP132:AW132" si="438">VLOOKUP(".*",AP25:AP130,1,0)</f>
        <v>.13Party</v>
      </c>
      <c r="AQ132" s="64" t="str">
        <f t="shared" si="438"/>
        <v>.Moonbay</v>
      </c>
      <c r="AR132" s="64"/>
      <c r="AS132" s="64" t="str">
        <f t="shared" si="438"/>
        <v>.Суши</v>
      </c>
      <c r="AT132" s="64" t="str">
        <f t="shared" si="438"/>
        <v>.MySushi</v>
      </c>
      <c r="AU132" s="64"/>
      <c r="AV132" s="64" t="str">
        <f t="shared" si="438"/>
        <v>.Dezato</v>
      </c>
      <c r="AW132" s="64" t="str">
        <f t="shared" si="438"/>
        <v>.MySushi</v>
      </c>
      <c r="AX132" s="64"/>
      <c r="AY132" s="64" t="str">
        <f t="shared" ref="AY132:AZ132" si="439">VLOOKUP(".*",AY25:AY130,1,0)</f>
        <v>.SummerWind</v>
      </c>
      <c r="AZ132" s="64" t="str">
        <f t="shared" si="439"/>
        <v>.Invegus</v>
      </c>
      <c r="BA132" s="64"/>
      <c r="BB132" s="64" t="str">
        <f t="shared" ref="BB132:BC132" si="440">VLOOKUP(".*",BB25:BB130,1,0)</f>
        <v>.Tosi</v>
      </c>
      <c r="BC132" s="64" t="str">
        <f t="shared" si="440"/>
        <v>.DauriNext</v>
      </c>
    </row>
    <row r="133" spans="9:55">
      <c r="I133" s="164" t="s">
        <v>134</v>
      </c>
      <c r="J133" s="19"/>
      <c r="K133" s="19"/>
      <c r="L133" s="20"/>
      <c r="M133" s="20"/>
      <c r="N133" s="158"/>
      <c r="O133" s="20"/>
      <c r="P133" s="20"/>
      <c r="Q133" s="20"/>
      <c r="R133" s="165">
        <f>IF((COUNT(R25:R130)&lt;=1),"no plan",LARGE(R25:R130,2))</f>
        <v>7.6666666666666661</v>
      </c>
      <c r="Y133" s="62" t="s">
        <v>111</v>
      </c>
      <c r="Z133" s="3">
        <f>IF((COUNT(Z25:Z130)&lt;=1),"no plan",LARGE(Z25:Z130,2))</f>
        <v>159.04</v>
      </c>
      <c r="AB133" s="69"/>
    </row>
    <row r="134" spans="9:55">
      <c r="I134" s="164" t="s">
        <v>135</v>
      </c>
      <c r="J134" s="19"/>
      <c r="K134" s="19"/>
      <c r="L134" s="20"/>
      <c r="M134" s="20"/>
      <c r="N134" s="158"/>
      <c r="O134" s="20"/>
      <c r="P134" s="20"/>
      <c r="Q134" s="20"/>
      <c r="R134" s="165">
        <f>IF((COUNT(R25:R130)&lt;=2),"no plan",LARGE(R25:R130,3))</f>
        <v>7.6000000000000005</v>
      </c>
      <c r="Y134" s="62" t="s">
        <v>112</v>
      </c>
      <c r="Z134" s="3">
        <f>IF((COUNT(Z25:Z130)&lt;=2),"no plan",LARGE(Z25:Z130,3))</f>
        <v>153</v>
      </c>
      <c r="AB134" s="69"/>
    </row>
    <row r="135" spans="9:55">
      <c r="I135" s="164" t="s">
        <v>141</v>
      </c>
      <c r="J135" s="19"/>
      <c r="K135" s="19"/>
      <c r="L135" s="20"/>
      <c r="M135" s="20"/>
      <c r="N135" s="158"/>
      <c r="O135" s="20"/>
      <c r="P135" s="20"/>
      <c r="Q135" s="20"/>
      <c r="R135" s="165">
        <f>IF((COUNT(R25:R130)&lt;=3),"no plan",LARGE(R25:R130,4))</f>
        <v>7</v>
      </c>
    </row>
    <row r="136" spans="9:55" ht="15" thickBot="1">
      <c r="I136" s="166" t="s">
        <v>142</v>
      </c>
      <c r="J136" s="22"/>
      <c r="K136" s="22"/>
      <c r="L136" s="50"/>
      <c r="M136" s="50"/>
      <c r="N136" s="167"/>
      <c r="O136" s="50"/>
      <c r="P136" s="50"/>
      <c r="Q136" s="50"/>
      <c r="R136" s="168">
        <f>IF((COUNT(R25:R130)&lt;=4),"no plan",LARGE(R25:R130,5))</f>
        <v>6.1428571428571432</v>
      </c>
    </row>
  </sheetData>
  <sheetProtection password="C614" sheet="1" objects="1" scenarios="1" selectLockedCells="1"/>
  <protectedRanges>
    <protectedRange password="C614" sqref="B2:B3" name="Bereich1"/>
  </protectedRanges>
  <mergeCells count="64">
    <mergeCell ref="A13:A15"/>
    <mergeCell ref="A6:A8"/>
    <mergeCell ref="AX23:AZ23"/>
    <mergeCell ref="BA23:BC23"/>
    <mergeCell ref="G13:H13"/>
    <mergeCell ref="G14:H14"/>
    <mergeCell ref="G15:H15"/>
    <mergeCell ref="G16:H16"/>
    <mergeCell ref="G17:H17"/>
    <mergeCell ref="G18:H18"/>
    <mergeCell ref="I13:J13"/>
    <mergeCell ref="I14:J14"/>
    <mergeCell ref="I15:J15"/>
    <mergeCell ref="I18:J18"/>
    <mergeCell ref="A122:A127"/>
    <mergeCell ref="AE23:AH23"/>
    <mergeCell ref="AJ23:AM23"/>
    <mergeCell ref="C6:D6"/>
    <mergeCell ref="C11:D11"/>
    <mergeCell ref="C21:D21"/>
    <mergeCell ref="E6:F6"/>
    <mergeCell ref="E11:F11"/>
    <mergeCell ref="T23:W23"/>
    <mergeCell ref="C7:D7"/>
    <mergeCell ref="E7:F7"/>
    <mergeCell ref="C9:D9"/>
    <mergeCell ref="C10:D10"/>
    <mergeCell ref="E9:F9"/>
    <mergeCell ref="E10:F10"/>
    <mergeCell ref="C8:D8"/>
    <mergeCell ref="E8:F8"/>
    <mergeCell ref="E21:F21"/>
    <mergeCell ref="Y23:AC23"/>
    <mergeCell ref="A115:A120"/>
    <mergeCell ref="A78:A84"/>
    <mergeCell ref="A86:A91"/>
    <mergeCell ref="A93:A98"/>
    <mergeCell ref="A100:A106"/>
    <mergeCell ref="A71:A76"/>
    <mergeCell ref="A56:A61"/>
    <mergeCell ref="A63:A69"/>
    <mergeCell ref="A108:A113"/>
    <mergeCell ref="A24:A29"/>
    <mergeCell ref="A41:A46"/>
    <mergeCell ref="A48:A54"/>
    <mergeCell ref="A31:A39"/>
    <mergeCell ref="C13:D13"/>
    <mergeCell ref="E13:F13"/>
    <mergeCell ref="C14:D14"/>
    <mergeCell ref="E14:F14"/>
    <mergeCell ref="C15:D15"/>
    <mergeCell ref="E15:F15"/>
    <mergeCell ref="AU23:AW23"/>
    <mergeCell ref="Y22:AN22"/>
    <mergeCell ref="AO23:AQ23"/>
    <mergeCell ref="AR23:AT23"/>
    <mergeCell ref="C16:D16"/>
    <mergeCell ref="E16:F16"/>
    <mergeCell ref="C17:D17"/>
    <mergeCell ref="E17:F17"/>
    <mergeCell ref="C18:D18"/>
    <mergeCell ref="E18:F18"/>
    <mergeCell ref="I16:J16"/>
    <mergeCell ref="I17:J17"/>
  </mergeCells>
  <conditionalFormatting sqref="I32 I34:I39">
    <cfRule type="cellIs" dxfId="96" priority="132" operator="equal">
      <formula>0</formula>
    </cfRule>
  </conditionalFormatting>
  <conditionalFormatting sqref="I43 I45:I46">
    <cfRule type="cellIs" dxfId="95" priority="131" operator="equal">
      <formula>0</formula>
    </cfRule>
  </conditionalFormatting>
  <conditionalFormatting sqref="S25:S29">
    <cfRule type="cellIs" dxfId="94" priority="130" operator="equal">
      <formula>"no"</formula>
    </cfRule>
  </conditionalFormatting>
  <conditionalFormatting sqref="S25:S29">
    <cfRule type="cellIs" dxfId="93" priority="129" operator="equal">
      <formula>"yes"</formula>
    </cfRule>
  </conditionalFormatting>
  <conditionalFormatting sqref="S31">
    <cfRule type="cellIs" dxfId="92" priority="128" operator="equal">
      <formula>"no"</formula>
    </cfRule>
  </conditionalFormatting>
  <conditionalFormatting sqref="S31">
    <cfRule type="cellIs" dxfId="91" priority="127" operator="equal">
      <formula>"yes"</formula>
    </cfRule>
  </conditionalFormatting>
  <conditionalFormatting sqref="I49:I54">
    <cfRule type="cellIs" dxfId="90" priority="124" operator="equal">
      <formula>0</formula>
    </cfRule>
  </conditionalFormatting>
  <conditionalFormatting sqref="I64:I69 I111:I113">
    <cfRule type="cellIs" dxfId="89" priority="101" operator="equal">
      <formula>1</formula>
    </cfRule>
    <cfRule type="cellIs" dxfId="88" priority="104" operator="equal">
      <formula>0</formula>
    </cfRule>
  </conditionalFormatting>
  <conditionalFormatting sqref="I57:I61">
    <cfRule type="cellIs" dxfId="87" priority="99" operator="equal">
      <formula>1</formula>
    </cfRule>
    <cfRule type="cellIs" dxfId="86" priority="100" operator="equal">
      <formula>0</formula>
    </cfRule>
  </conditionalFormatting>
  <conditionalFormatting sqref="I72:I76">
    <cfRule type="cellIs" dxfId="85" priority="95" operator="equal">
      <formula>1</formula>
    </cfRule>
    <cfRule type="cellIs" dxfId="84" priority="98" operator="equal">
      <formula>0</formula>
    </cfRule>
  </conditionalFormatting>
  <conditionalFormatting sqref="S76">
    <cfRule type="cellIs" dxfId="83" priority="97" operator="equal">
      <formula>"no"</formula>
    </cfRule>
  </conditionalFormatting>
  <conditionalFormatting sqref="S76">
    <cfRule type="cellIs" dxfId="82" priority="96" operator="equal">
      <formula>"yes"</formula>
    </cfRule>
  </conditionalFormatting>
  <conditionalFormatting sqref="I79:I84">
    <cfRule type="cellIs" dxfId="81" priority="91" operator="equal">
      <formula>1</formula>
    </cfRule>
    <cfRule type="cellIs" dxfId="80" priority="94" operator="equal">
      <formula>0</formula>
    </cfRule>
  </conditionalFormatting>
  <conditionalFormatting sqref="I87:I91">
    <cfRule type="cellIs" dxfId="79" priority="87" operator="equal">
      <formula>1</formula>
    </cfRule>
    <cfRule type="cellIs" dxfId="78" priority="90" operator="equal">
      <formula>0</formula>
    </cfRule>
  </conditionalFormatting>
  <conditionalFormatting sqref="S87:S91">
    <cfRule type="cellIs" dxfId="77" priority="89" operator="equal">
      <formula>"no"</formula>
    </cfRule>
  </conditionalFormatting>
  <conditionalFormatting sqref="S87:S91">
    <cfRule type="cellIs" dxfId="76" priority="88" operator="equal">
      <formula>"yes"</formula>
    </cfRule>
  </conditionalFormatting>
  <conditionalFormatting sqref="I94:I98">
    <cfRule type="cellIs" dxfId="75" priority="83" operator="equal">
      <formula>1</formula>
    </cfRule>
    <cfRule type="cellIs" dxfId="74" priority="86" operator="equal">
      <formula>0</formula>
    </cfRule>
  </conditionalFormatting>
  <conditionalFormatting sqref="I101:I106">
    <cfRule type="cellIs" dxfId="73" priority="79" operator="equal">
      <formula>1</formula>
    </cfRule>
    <cfRule type="cellIs" dxfId="72" priority="82" operator="equal">
      <formula>0</formula>
    </cfRule>
  </conditionalFormatting>
  <conditionalFormatting sqref="I109:I110">
    <cfRule type="cellIs" dxfId="71" priority="75" operator="equal">
      <formula>1</formula>
    </cfRule>
    <cfRule type="cellIs" dxfId="70" priority="78" operator="equal">
      <formula>0</formula>
    </cfRule>
  </conditionalFormatting>
  <conditionalFormatting sqref="I116:I120">
    <cfRule type="cellIs" dxfId="69" priority="71" operator="equal">
      <formula>1</formula>
    </cfRule>
    <cfRule type="cellIs" dxfId="68" priority="74" operator="equal">
      <formula>0</formula>
    </cfRule>
  </conditionalFormatting>
  <conditionalFormatting sqref="S120">
    <cfRule type="cellIs" dxfId="67" priority="73" operator="equal">
      <formula>"no"</formula>
    </cfRule>
  </conditionalFormatting>
  <conditionalFormatting sqref="S120">
    <cfRule type="cellIs" dxfId="66" priority="72" operator="equal">
      <formula>"yes"</formula>
    </cfRule>
  </conditionalFormatting>
  <conditionalFormatting sqref="I25:I29">
    <cfRule type="cellIs" dxfId="65" priority="69" operator="equal">
      <formula>1</formula>
    </cfRule>
    <cfRule type="cellIs" dxfId="64" priority="70" operator="equal">
      <formula>0</formula>
    </cfRule>
  </conditionalFormatting>
  <conditionalFormatting sqref="I33">
    <cfRule type="cellIs" dxfId="63" priority="67" operator="equal">
      <formula>1</formula>
    </cfRule>
    <cfRule type="cellIs" dxfId="62" priority="68" operator="equal">
      <formula>0</formula>
    </cfRule>
  </conditionalFormatting>
  <conditionalFormatting sqref="I42">
    <cfRule type="cellIs" dxfId="61" priority="65" operator="equal">
      <formula>1</formula>
    </cfRule>
    <cfRule type="cellIs" dxfId="60" priority="66" operator="equal">
      <formula>0</formula>
    </cfRule>
  </conditionalFormatting>
  <conditionalFormatting sqref="I44">
    <cfRule type="cellIs" dxfId="59" priority="63" operator="equal">
      <formula>1</formula>
    </cfRule>
    <cfRule type="cellIs" dxfId="58" priority="64" operator="equal">
      <formula>0</formula>
    </cfRule>
  </conditionalFormatting>
  <conditionalFormatting sqref="S32:S39">
    <cfRule type="cellIs" dxfId="57" priority="60" operator="equal">
      <formula>"no"</formula>
    </cfRule>
  </conditionalFormatting>
  <conditionalFormatting sqref="S32:S39">
    <cfRule type="cellIs" dxfId="56" priority="59" operator="equal">
      <formula>"yes"</formula>
    </cfRule>
  </conditionalFormatting>
  <conditionalFormatting sqref="S42:S46">
    <cfRule type="cellIs" dxfId="55" priority="58" operator="equal">
      <formula>"no"</formula>
    </cfRule>
  </conditionalFormatting>
  <conditionalFormatting sqref="S42:S46">
    <cfRule type="cellIs" dxfId="54" priority="57" operator="equal">
      <formula>"yes"</formula>
    </cfRule>
  </conditionalFormatting>
  <conditionalFormatting sqref="S49:S54">
    <cfRule type="cellIs" dxfId="53" priority="56" operator="equal">
      <formula>"no"</formula>
    </cfRule>
  </conditionalFormatting>
  <conditionalFormatting sqref="S49:S54">
    <cfRule type="cellIs" dxfId="52" priority="55" operator="equal">
      <formula>"yes"</formula>
    </cfRule>
  </conditionalFormatting>
  <conditionalFormatting sqref="S57:S61">
    <cfRule type="cellIs" dxfId="51" priority="54" operator="equal">
      <formula>"no"</formula>
    </cfRule>
  </conditionalFormatting>
  <conditionalFormatting sqref="S57:S61">
    <cfRule type="cellIs" dxfId="50" priority="53" operator="equal">
      <formula>"yes"</formula>
    </cfRule>
  </conditionalFormatting>
  <conditionalFormatting sqref="S64:S69">
    <cfRule type="cellIs" dxfId="49" priority="52" operator="equal">
      <formula>"no"</formula>
    </cfRule>
  </conditionalFormatting>
  <conditionalFormatting sqref="S64:S69">
    <cfRule type="cellIs" dxfId="48" priority="51" operator="equal">
      <formula>"yes"</formula>
    </cfRule>
  </conditionalFormatting>
  <conditionalFormatting sqref="S72:S75">
    <cfRule type="cellIs" dxfId="47" priority="50" operator="equal">
      <formula>"no"</formula>
    </cfRule>
  </conditionalFormatting>
  <conditionalFormatting sqref="S72:S75">
    <cfRule type="cellIs" dxfId="46" priority="49" operator="equal">
      <formula>"yes"</formula>
    </cfRule>
  </conditionalFormatting>
  <conditionalFormatting sqref="S79:S84">
    <cfRule type="cellIs" dxfId="45" priority="48" operator="equal">
      <formula>"no"</formula>
    </cfRule>
  </conditionalFormatting>
  <conditionalFormatting sqref="S79:S84">
    <cfRule type="cellIs" dxfId="44" priority="47" operator="equal">
      <formula>"yes"</formula>
    </cfRule>
  </conditionalFormatting>
  <conditionalFormatting sqref="S94:S98">
    <cfRule type="cellIs" dxfId="43" priority="46" operator="equal">
      <formula>"no"</formula>
    </cfRule>
  </conditionalFormatting>
  <conditionalFormatting sqref="S94:S98">
    <cfRule type="cellIs" dxfId="42" priority="45" operator="equal">
      <formula>"yes"</formula>
    </cfRule>
  </conditionalFormatting>
  <conditionalFormatting sqref="S101:S106">
    <cfRule type="cellIs" dxfId="41" priority="44" operator="equal">
      <formula>"no"</formula>
    </cfRule>
  </conditionalFormatting>
  <conditionalFormatting sqref="S101:S106">
    <cfRule type="cellIs" dxfId="40" priority="43" operator="equal">
      <formula>"yes"</formula>
    </cfRule>
  </conditionalFormatting>
  <conditionalFormatting sqref="S109:S113">
    <cfRule type="cellIs" dxfId="39" priority="42" operator="equal">
      <formula>"no"</formula>
    </cfRule>
  </conditionalFormatting>
  <conditionalFormatting sqref="S109:S113">
    <cfRule type="cellIs" dxfId="38" priority="41" operator="equal">
      <formula>"yes"</formula>
    </cfRule>
  </conditionalFormatting>
  <conditionalFormatting sqref="S116:S119">
    <cfRule type="cellIs" dxfId="37" priority="40" operator="equal">
      <formula>"no"</formula>
    </cfRule>
  </conditionalFormatting>
  <conditionalFormatting sqref="S116:S119">
    <cfRule type="cellIs" dxfId="36" priority="39" operator="equal">
      <formula>"yes"</formula>
    </cfRule>
  </conditionalFormatting>
  <conditionalFormatting sqref="C25">
    <cfRule type="cellIs" dxfId="35" priority="37" operator="equal">
      <formula>0</formula>
    </cfRule>
    <cfRule type="cellIs" dxfId="34" priority="38" operator="equal">
      <formula>1</formula>
    </cfRule>
  </conditionalFormatting>
  <conditionalFormatting sqref="C26:C29">
    <cfRule type="cellIs" dxfId="33" priority="33" operator="equal">
      <formula>0</formula>
    </cfRule>
    <cfRule type="cellIs" dxfId="32" priority="34" operator="equal">
      <formula>1</formula>
    </cfRule>
  </conditionalFormatting>
  <conditionalFormatting sqref="C32:C39">
    <cfRule type="cellIs" dxfId="31" priority="31" operator="equal">
      <formula>0</formula>
    </cfRule>
    <cfRule type="cellIs" dxfId="30" priority="32" operator="equal">
      <formula>1</formula>
    </cfRule>
  </conditionalFormatting>
  <conditionalFormatting sqref="C42:C46">
    <cfRule type="cellIs" dxfId="29" priority="29" operator="equal">
      <formula>0</formula>
    </cfRule>
    <cfRule type="cellIs" dxfId="28" priority="30" operator="equal">
      <formula>1</formula>
    </cfRule>
  </conditionalFormatting>
  <conditionalFormatting sqref="C49:C54">
    <cfRule type="cellIs" dxfId="27" priority="27" operator="equal">
      <formula>0</formula>
    </cfRule>
    <cfRule type="cellIs" dxfId="26" priority="28" operator="equal">
      <formula>1</formula>
    </cfRule>
  </conditionalFormatting>
  <conditionalFormatting sqref="C57:C61">
    <cfRule type="cellIs" dxfId="25" priority="25" operator="equal">
      <formula>0</formula>
    </cfRule>
    <cfRule type="cellIs" dxfId="24" priority="26" operator="equal">
      <formula>1</formula>
    </cfRule>
  </conditionalFormatting>
  <conditionalFormatting sqref="C64:C69">
    <cfRule type="cellIs" dxfId="23" priority="23" operator="equal">
      <formula>0</formula>
    </cfRule>
    <cfRule type="cellIs" dxfId="22" priority="24" operator="equal">
      <formula>1</formula>
    </cfRule>
  </conditionalFormatting>
  <conditionalFormatting sqref="C72:C75">
    <cfRule type="cellIs" dxfId="21" priority="21" operator="equal">
      <formula>0</formula>
    </cfRule>
    <cfRule type="cellIs" dxfId="20" priority="22" operator="equal">
      <formula>1</formula>
    </cfRule>
  </conditionalFormatting>
  <conditionalFormatting sqref="C79:C84">
    <cfRule type="cellIs" dxfId="19" priority="19" operator="equal">
      <formula>0</formula>
    </cfRule>
    <cfRule type="cellIs" dxfId="18" priority="20" operator="equal">
      <formula>1</formula>
    </cfRule>
  </conditionalFormatting>
  <conditionalFormatting sqref="C87:C90">
    <cfRule type="cellIs" dxfId="17" priority="17" operator="equal">
      <formula>0</formula>
    </cfRule>
    <cfRule type="cellIs" dxfId="16" priority="18" operator="equal">
      <formula>1</formula>
    </cfRule>
  </conditionalFormatting>
  <conditionalFormatting sqref="C94:C97">
    <cfRule type="cellIs" dxfId="15" priority="15" operator="equal">
      <formula>0</formula>
    </cfRule>
    <cfRule type="cellIs" dxfId="14" priority="16" operator="equal">
      <formula>1</formula>
    </cfRule>
  </conditionalFormatting>
  <conditionalFormatting sqref="C101:C106">
    <cfRule type="cellIs" dxfId="13" priority="13" operator="equal">
      <formula>0</formula>
    </cfRule>
    <cfRule type="cellIs" dxfId="12" priority="14" operator="equal">
      <formula>1</formula>
    </cfRule>
  </conditionalFormatting>
  <conditionalFormatting sqref="C109:C113">
    <cfRule type="cellIs" dxfId="11" priority="11" operator="equal">
      <formula>0</formula>
    </cfRule>
    <cfRule type="cellIs" dxfId="10" priority="12" operator="equal">
      <formula>1</formula>
    </cfRule>
  </conditionalFormatting>
  <conditionalFormatting sqref="C116:C119">
    <cfRule type="cellIs" dxfId="9" priority="9" operator="equal">
      <formula>0</formula>
    </cfRule>
    <cfRule type="cellIs" dxfId="8" priority="10" operator="equal">
      <formula>1</formula>
    </cfRule>
  </conditionalFormatting>
  <conditionalFormatting sqref="I123:I127">
    <cfRule type="cellIs" dxfId="7" priority="7" operator="equal">
      <formula>1</formula>
    </cfRule>
    <cfRule type="cellIs" dxfId="6" priority="8" operator="equal">
      <formula>0</formula>
    </cfRule>
  </conditionalFormatting>
  <conditionalFormatting sqref="S127">
    <cfRule type="cellIs" dxfId="5" priority="6" operator="equal">
      <formula>"no"</formula>
    </cfRule>
  </conditionalFormatting>
  <conditionalFormatting sqref="S127">
    <cfRule type="cellIs" dxfId="4" priority="5" operator="equal">
      <formula>"yes"</formula>
    </cfRule>
  </conditionalFormatting>
  <conditionalFormatting sqref="S123:S127">
    <cfRule type="cellIs" dxfId="3" priority="4" operator="equal">
      <formula>"no"</formula>
    </cfRule>
  </conditionalFormatting>
  <conditionalFormatting sqref="S123:S127">
    <cfRule type="cellIs" dxfId="2" priority="3" operator="equal">
      <formula>"yes"</formula>
    </cfRule>
  </conditionalFormatting>
  <conditionalFormatting sqref="C123:C127">
    <cfRule type="cellIs" dxfId="1" priority="1" operator="equal">
      <formula>0</formula>
    </cfRule>
    <cfRule type="cellIs" dxfId="0" priority="2" operator="equal">
      <formula>1</formula>
    </cfRule>
  </conditionalFormatting>
  <hyperlinks>
    <hyperlink ref="G1" r:id="rId1" display="now"/>
    <hyperlink ref="I1" r:id="rId2"/>
  </hyperlinks>
  <pageMargins left="0.7" right="0.7" top="0.78740157499999996" bottom="0.78740157499999996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short</vt:lpstr>
      <vt:lpstr>full</vt:lpstr>
    </vt:vector>
  </TitlesOfParts>
  <Company>Eberspaecher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Riefert, Eugen</dc:creator>
  <cp:lastModifiedBy>Riefert, Eugen</cp:lastModifiedBy>
  <dcterms:created xsi:type="dcterms:W3CDTF">2016-09-19T13:31:29Z</dcterms:created>
  <dcterms:modified xsi:type="dcterms:W3CDTF">2016-10-11T14:10:40Z</dcterms:modified>
</cp:coreProperties>
</file>